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4"/>
  <workbookPr filterPrivacy="1" codeName="ThisWorkbook" autoCompressPictures="0"/>
  <xr:revisionPtr revIDLastSave="0" documentId="13_ncr:1_{346872F2-B455-8048-982A-7FF4F05F4D8A}" xr6:coauthVersionLast="47" xr6:coauthVersionMax="47" xr10:uidLastSave="{00000000-0000-0000-0000-000000000000}"/>
  <bookViews>
    <workbookView xWindow="-120" yWindow="500" windowWidth="38520" windowHeight="20000" tabRatio="788" xr2:uid="{00000000-000D-0000-FFFF-FFFF00000000}"/>
  </bookViews>
  <sheets>
    <sheet name="Janvier" sheetId="14" r:id="rId1"/>
    <sheet name="Février" sheetId="15" r:id="rId2"/>
    <sheet name="Mars" sheetId="16" r:id="rId3"/>
    <sheet name="Avril" sheetId="17" r:id="rId4"/>
    <sheet name="Mai" sheetId="18" r:id="rId5"/>
    <sheet name="Juin" sheetId="19" r:id="rId6"/>
    <sheet name="Juillet" sheetId="20" r:id="rId7"/>
    <sheet name="Août" sheetId="21" r:id="rId8"/>
    <sheet name="Septembre" sheetId="22" r:id="rId9"/>
    <sheet name="Octobre" sheetId="23" r:id="rId10"/>
    <sheet name="Novembre" sheetId="24" r:id="rId11"/>
    <sheet name="Décembre" sheetId="25" r:id="rId12"/>
  </sheets>
  <definedNames>
    <definedName name="AnnéeCalendrier">Janvier!$K$5</definedName>
    <definedName name="DébutSemaine">Janvier!$L$5</definedName>
    <definedName name="JoursEtSemaines">{0,1,2,3,4,5,6} + {0;1;2;3;4;5}*7</definedName>
    <definedName name="_xlnm.Print_Area" localSheetId="7">Août!$A:$I</definedName>
    <definedName name="_xlnm.Print_Area" localSheetId="3">Avril!$A:$I</definedName>
    <definedName name="_xlnm.Print_Area" localSheetId="11">Décembre!$A:$I</definedName>
    <definedName name="_xlnm.Print_Area" localSheetId="1">Février!$A:$I</definedName>
    <definedName name="_xlnm.Print_Area" localSheetId="0">Janvier!$A:$I</definedName>
    <definedName name="_xlnm.Print_Area" localSheetId="6">Juillet!$A:$I</definedName>
    <definedName name="_xlnm.Print_Area" localSheetId="5">Juin!$A:$I</definedName>
    <definedName name="_xlnm.Print_Area" localSheetId="4">Mai!$A:$I</definedName>
    <definedName name="_xlnm.Print_Area" localSheetId="2">Mars!$A:$I</definedName>
    <definedName name="_xlnm.Print_Area" localSheetId="10">Novembre!$A:$I</definedName>
    <definedName name="_xlnm.Print_Area" localSheetId="9">Octobre!$A:$I</definedName>
    <definedName name="_xlnm.Print_Area" localSheetId="8">Septembre!$A:$I</definedName>
    <definedName name="ZoneTitreColonne1...H12.1">Janvier!$B$3</definedName>
    <definedName name="ZoneTitreColonne1...H12.10">Octobre!$B$3</definedName>
    <definedName name="ZoneTitreColonne1...H12.11">Novembre!$B$3</definedName>
    <definedName name="ZoneTitreColonne1...H12.12">Décembre!$B$3</definedName>
    <definedName name="ZoneTitreColonne1...H12.2">Février!$B$3</definedName>
    <definedName name="ZoneTitreColonne1...H12.3">Mars!$B$3</definedName>
    <definedName name="ZoneTitreColonne1...H12.4">Avril!$B$3</definedName>
    <definedName name="ZoneTitreColonne1...H12.5">Mai!$B$3</definedName>
    <definedName name="ZoneTitreColonne1...H12.6">Juin!$B$3</definedName>
    <definedName name="ZoneTitreColonne1...H12.7">Juillet!$B$3</definedName>
    <definedName name="ZoneTitreColonne1...H12.8">Août!$B$3</definedName>
    <definedName name="ZoneTitreColonne1...H12.9">Septembre!$B$3</definedName>
    <definedName name="ZoneTitreColonne2...C14.1">Janvier!$B$3</definedName>
    <definedName name="ZoneTitreColonne2...C14.10">Octobre!$B$3</definedName>
    <definedName name="ZoneTitreColonne2...C14.11">Novembre!$B$3</definedName>
    <definedName name="ZoneTitreColonne2...C14.12">Décembre!$B$3</definedName>
    <definedName name="ZoneTitreColonne2...C14.2">Février!$B$3</definedName>
    <definedName name="ZoneTitreColonne2...C14.3">Mars!$B$3</definedName>
    <definedName name="ZoneTitreColonne2...C14.4">Avril!$B$3</definedName>
    <definedName name="ZoneTitreColonne2...C14.5">Mai!$B$3</definedName>
    <definedName name="ZoneTitreColonne2...C14.6">Juin!$B$3</definedName>
    <definedName name="ZoneTitreColonne2...C14.7">Juillet!$B$3</definedName>
    <definedName name="ZoneTitreColonne2...C14.8">Août!$B$3</definedName>
    <definedName name="ZoneTitreColonne2...C14.9">Septembre!$B$3</definedName>
    <definedName name="ZoneTitreLigne1..K3">Janvier!$K$4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25" l="1"/>
  <c r="B2" i="24"/>
  <c r="B2" i="23"/>
  <c r="B2" i="22"/>
  <c r="B2" i="21"/>
  <c r="B2" i="20"/>
  <c r="B2" i="19"/>
  <c r="B2" i="18"/>
  <c r="B2" i="17"/>
  <c r="B2" i="16"/>
  <c r="B2" i="15"/>
  <c r="B2" i="14"/>
  <c r="B14" i="25" a="1"/>
  <c r="C14" i="25" s="1"/>
  <c r="B12" i="25" a="1"/>
  <c r="G12" i="25" s="1"/>
  <c r="B10" i="25" a="1"/>
  <c r="G10" i="25" s="1"/>
  <c r="B8" i="25" a="1"/>
  <c r="G8" i="25" s="1"/>
  <c r="B6" i="25" a="1"/>
  <c r="G6" i="25" s="1"/>
  <c r="B4" i="25" a="1"/>
  <c r="G4" i="25" s="1"/>
  <c r="G3" i="25" s="1"/>
  <c r="B14" i="24" a="1"/>
  <c r="B14" i="24" s="1"/>
  <c r="H12" i="24"/>
  <c r="D12" i="24"/>
  <c r="B12" i="24" a="1"/>
  <c r="F12" i="24" s="1"/>
  <c r="H10" i="24"/>
  <c r="D10" i="24"/>
  <c r="B10" i="24" a="1"/>
  <c r="F10" i="24" s="1"/>
  <c r="H8" i="24"/>
  <c r="D8" i="24"/>
  <c r="B8" i="24" a="1"/>
  <c r="F8" i="24" s="1"/>
  <c r="H6" i="24"/>
  <c r="D6" i="24"/>
  <c r="B6" i="24" a="1"/>
  <c r="F6" i="24" s="1"/>
  <c r="B4" i="24" a="1"/>
  <c r="F4" i="24" s="1"/>
  <c r="F3" i="24" s="1"/>
  <c r="C14" i="23"/>
  <c r="B14" i="23" a="1"/>
  <c r="B14" i="23" s="1"/>
  <c r="H12" i="23"/>
  <c r="G12" i="23"/>
  <c r="D12" i="23"/>
  <c r="C12" i="23"/>
  <c r="B12" i="23" a="1"/>
  <c r="E12" i="23" s="1"/>
  <c r="H10" i="23"/>
  <c r="G10" i="23"/>
  <c r="D10" i="23"/>
  <c r="C10" i="23"/>
  <c r="B10" i="23" a="1"/>
  <c r="E10" i="23" s="1"/>
  <c r="H8" i="23"/>
  <c r="G8" i="23"/>
  <c r="D8" i="23"/>
  <c r="C8" i="23"/>
  <c r="B8" i="23" a="1"/>
  <c r="E8" i="23" s="1"/>
  <c r="H6" i="23"/>
  <c r="G6" i="23"/>
  <c r="D6" i="23"/>
  <c r="C6" i="23"/>
  <c r="B6" i="23" a="1"/>
  <c r="E6" i="23" s="1"/>
  <c r="H4" i="23"/>
  <c r="H3" i="23" s="1"/>
  <c r="D4" i="23"/>
  <c r="D3" i="23" s="1"/>
  <c r="B4" i="23" a="1"/>
  <c r="E4" i="23" s="1"/>
  <c r="E3" i="23" s="1"/>
  <c r="C14" i="22"/>
  <c r="B14" i="22"/>
  <c r="B14" i="22" a="1"/>
  <c r="H12" i="22"/>
  <c r="G12" i="22"/>
  <c r="F12" i="22"/>
  <c r="D12" i="22"/>
  <c r="C12" i="22"/>
  <c r="B12" i="22"/>
  <c r="B12" i="22" a="1"/>
  <c r="E12" i="22" s="1"/>
  <c r="H10" i="22"/>
  <c r="G10" i="22"/>
  <c r="F10" i="22"/>
  <c r="D10" i="22"/>
  <c r="C10" i="22"/>
  <c r="B10" i="22"/>
  <c r="B10" i="22" a="1"/>
  <c r="E10" i="22" s="1"/>
  <c r="H8" i="22"/>
  <c r="G8" i="22"/>
  <c r="F8" i="22"/>
  <c r="D8" i="22"/>
  <c r="C8" i="22"/>
  <c r="B8" i="22"/>
  <c r="B8" i="22" a="1"/>
  <c r="E8" i="22" s="1"/>
  <c r="H6" i="22"/>
  <c r="G6" i="22"/>
  <c r="F6" i="22"/>
  <c r="D6" i="22"/>
  <c r="C6" i="22"/>
  <c r="B6" i="22"/>
  <c r="B6" i="22" a="1"/>
  <c r="E6" i="22" s="1"/>
  <c r="H4" i="22"/>
  <c r="H3" i="22" s="1"/>
  <c r="G4" i="22"/>
  <c r="G3" i="22" s="1"/>
  <c r="F4" i="22"/>
  <c r="F3" i="22" s="1"/>
  <c r="D4" i="22"/>
  <c r="D3" i="22" s="1"/>
  <c r="C4" i="22"/>
  <c r="C3" i="22" s="1"/>
  <c r="B4" i="22"/>
  <c r="B4" i="22" a="1"/>
  <c r="E4" i="22" s="1"/>
  <c r="E3" i="22" s="1"/>
  <c r="B14" i="21" a="1"/>
  <c r="C14" i="21" s="1"/>
  <c r="B12" i="21" a="1"/>
  <c r="G12" i="21" s="1"/>
  <c r="B10" i="21" a="1"/>
  <c r="G10" i="21" s="1"/>
  <c r="B8" i="21" a="1"/>
  <c r="G8" i="21" s="1"/>
  <c r="B6" i="21" a="1"/>
  <c r="G6" i="21" s="1"/>
  <c r="B4" i="21" a="1"/>
  <c r="G4" i="21" s="1"/>
  <c r="G3" i="21" s="1"/>
  <c r="B14" i="20" a="1"/>
  <c r="B14" i="20" s="1"/>
  <c r="H12" i="20"/>
  <c r="D12" i="20"/>
  <c r="B12" i="20" a="1"/>
  <c r="F12" i="20" s="1"/>
  <c r="H10" i="20"/>
  <c r="D10" i="20"/>
  <c r="B10" i="20" a="1"/>
  <c r="F10" i="20" s="1"/>
  <c r="H8" i="20"/>
  <c r="D8" i="20"/>
  <c r="B8" i="20" a="1"/>
  <c r="F8" i="20" s="1"/>
  <c r="H6" i="20"/>
  <c r="D6" i="20"/>
  <c r="B6" i="20" a="1"/>
  <c r="F6" i="20" s="1"/>
  <c r="B4" i="20" a="1"/>
  <c r="F4" i="20" s="1"/>
  <c r="F3" i="20" s="1"/>
  <c r="C14" i="19"/>
  <c r="B14" i="19" a="1"/>
  <c r="B14" i="19" s="1"/>
  <c r="H12" i="19"/>
  <c r="G12" i="19"/>
  <c r="D12" i="19"/>
  <c r="C12" i="19"/>
  <c r="B12" i="19" a="1"/>
  <c r="E12" i="19" s="1"/>
  <c r="H10" i="19"/>
  <c r="G10" i="19"/>
  <c r="D10" i="19"/>
  <c r="C10" i="19"/>
  <c r="B10" i="19" a="1"/>
  <c r="E10" i="19" s="1"/>
  <c r="H8" i="19"/>
  <c r="G8" i="19"/>
  <c r="D8" i="19"/>
  <c r="C8" i="19"/>
  <c r="B8" i="19" a="1"/>
  <c r="E8" i="19" s="1"/>
  <c r="H6" i="19"/>
  <c r="G6" i="19"/>
  <c r="D6" i="19"/>
  <c r="C6" i="19"/>
  <c r="B6" i="19" a="1"/>
  <c r="E6" i="19" s="1"/>
  <c r="H4" i="19"/>
  <c r="H3" i="19" s="1"/>
  <c r="D4" i="19"/>
  <c r="D3" i="19" s="1"/>
  <c r="B4" i="19" a="1"/>
  <c r="E4" i="19" s="1"/>
  <c r="E3" i="19" s="1"/>
  <c r="C14" i="18"/>
  <c r="B14" i="18"/>
  <c r="B14" i="18" a="1"/>
  <c r="H12" i="18"/>
  <c r="G12" i="18"/>
  <c r="F12" i="18"/>
  <c r="D12" i="18"/>
  <c r="C12" i="18"/>
  <c r="B12" i="18"/>
  <c r="B12" i="18" a="1"/>
  <c r="E12" i="18" s="1"/>
  <c r="H10" i="18"/>
  <c r="G10" i="18"/>
  <c r="F10" i="18"/>
  <c r="D10" i="18"/>
  <c r="C10" i="18"/>
  <c r="B10" i="18"/>
  <c r="B10" i="18" a="1"/>
  <c r="E10" i="18" s="1"/>
  <c r="H8" i="18"/>
  <c r="G8" i="18"/>
  <c r="F8" i="18"/>
  <c r="D8" i="18"/>
  <c r="C8" i="18"/>
  <c r="B8" i="18"/>
  <c r="B8" i="18" a="1"/>
  <c r="E8" i="18" s="1"/>
  <c r="H6" i="18"/>
  <c r="G6" i="18"/>
  <c r="F6" i="18"/>
  <c r="D6" i="18"/>
  <c r="C6" i="18"/>
  <c r="B6" i="18"/>
  <c r="B6" i="18" a="1"/>
  <c r="E6" i="18" s="1"/>
  <c r="H4" i="18"/>
  <c r="H3" i="18" s="1"/>
  <c r="G4" i="18"/>
  <c r="G3" i="18" s="1"/>
  <c r="D4" i="18"/>
  <c r="D3" i="18" s="1"/>
  <c r="C4" i="18"/>
  <c r="C3" i="18" s="1"/>
  <c r="B4" i="18" a="1"/>
  <c r="F4" i="18" s="1"/>
  <c r="F3" i="18" s="1"/>
  <c r="C14" i="17"/>
  <c r="B14" i="17"/>
  <c r="B14" i="17" a="1"/>
  <c r="B12" i="17" a="1"/>
  <c r="E12" i="17" s="1"/>
  <c r="B10" i="17" a="1"/>
  <c r="E10" i="17" s="1"/>
  <c r="C8" i="17"/>
  <c r="B8" i="17" a="1"/>
  <c r="B6" i="17" a="1"/>
  <c r="E6" i="17" s="1"/>
  <c r="C4" i="17"/>
  <c r="C3" i="17" s="1"/>
  <c r="B4" i="17" a="1"/>
  <c r="E4" i="17" s="1"/>
  <c r="E3" i="17" s="1"/>
  <c r="B14" i="16" a="1"/>
  <c r="C14" i="16" s="1"/>
  <c r="B12" i="16" a="1"/>
  <c r="F12" i="16" s="1"/>
  <c r="B10" i="16" a="1"/>
  <c r="F10" i="16" s="1"/>
  <c r="B8" i="16" a="1"/>
  <c r="E8" i="16" s="1"/>
  <c r="B6" i="16" a="1"/>
  <c r="F6" i="16" s="1"/>
  <c r="B4" i="16" a="1"/>
  <c r="F4" i="16" s="1"/>
  <c r="F3" i="16" s="1"/>
  <c r="B14" i="15"/>
  <c r="B14" i="15" a="1"/>
  <c r="C14" i="15" s="1"/>
  <c r="H12" i="15"/>
  <c r="D12" i="15"/>
  <c r="B12" i="15" a="1"/>
  <c r="E12" i="15" s="1"/>
  <c r="H10" i="15"/>
  <c r="D10" i="15"/>
  <c r="B10" i="15" a="1"/>
  <c r="E10" i="15" s="1"/>
  <c r="H8" i="15"/>
  <c r="D8" i="15"/>
  <c r="B8" i="15" a="1"/>
  <c r="E8" i="15" s="1"/>
  <c r="H6" i="15"/>
  <c r="D6" i="15"/>
  <c r="B6" i="15" a="1"/>
  <c r="E6" i="15" s="1"/>
  <c r="H4" i="15"/>
  <c r="H3" i="15" s="1"/>
  <c r="D4" i="15"/>
  <c r="D3" i="15" s="1"/>
  <c r="B4" i="15" a="1"/>
  <c r="G4" i="15" s="1"/>
  <c r="G3" i="15" s="1"/>
  <c r="C14" i="14"/>
  <c r="B14" i="14" a="1"/>
  <c r="B14" i="14" s="1"/>
  <c r="H12" i="14"/>
  <c r="G12" i="14"/>
  <c r="D12" i="14"/>
  <c r="C12" i="14"/>
  <c r="B12" i="14" a="1"/>
  <c r="E12" i="14" s="1"/>
  <c r="H10" i="14"/>
  <c r="G10" i="14"/>
  <c r="D10" i="14"/>
  <c r="C10" i="14"/>
  <c r="B10" i="14" a="1"/>
  <c r="F10" i="14" s="1"/>
  <c r="H8" i="14"/>
  <c r="G8" i="14"/>
  <c r="D8" i="14"/>
  <c r="C8" i="14"/>
  <c r="B8" i="14" a="1"/>
  <c r="E8" i="14" s="1"/>
  <c r="H6" i="14"/>
  <c r="G6" i="14"/>
  <c r="D6" i="14"/>
  <c r="C6" i="14"/>
  <c r="B6" i="14" a="1"/>
  <c r="F6" i="14" s="1"/>
  <c r="H4" i="14"/>
  <c r="H3" i="14" s="1"/>
  <c r="G4" i="14"/>
  <c r="G3" i="14" s="1"/>
  <c r="D4" i="14"/>
  <c r="D3" i="14" s="1"/>
  <c r="C4" i="14"/>
  <c r="C3" i="14" s="1"/>
  <c r="B4" i="14" a="1"/>
  <c r="E4" i="14" s="1"/>
  <c r="E3" i="14" s="1"/>
  <c r="E4" i="16" l="1"/>
  <c r="E3" i="16" s="1"/>
  <c r="E4" i="15"/>
  <c r="E3" i="15" s="1"/>
  <c r="E6" i="14"/>
  <c r="E10" i="14"/>
  <c r="B4" i="15"/>
  <c r="F4" i="15"/>
  <c r="F3" i="15" s="1"/>
  <c r="B6" i="15"/>
  <c r="F6" i="15"/>
  <c r="B8" i="15"/>
  <c r="F8" i="15"/>
  <c r="B10" i="15"/>
  <c r="F10" i="15"/>
  <c r="B12" i="15"/>
  <c r="F12" i="15"/>
  <c r="C4" i="16"/>
  <c r="C3" i="16" s="1"/>
  <c r="G4" i="16"/>
  <c r="G3" i="16" s="1"/>
  <c r="C6" i="16"/>
  <c r="G6" i="16"/>
  <c r="C8" i="16"/>
  <c r="G8" i="16"/>
  <c r="C10" i="16"/>
  <c r="G10" i="16"/>
  <c r="C12" i="16"/>
  <c r="G12" i="16"/>
  <c r="H8" i="17"/>
  <c r="D8" i="17"/>
  <c r="F8" i="17"/>
  <c r="C10" i="17"/>
  <c r="B4" i="14"/>
  <c r="F4" i="14"/>
  <c r="F3" i="14" s="1"/>
  <c r="B6" i="14"/>
  <c r="B8" i="14"/>
  <c r="F8" i="14"/>
  <c r="B10" i="14"/>
  <c r="B12" i="14"/>
  <c r="F12" i="14"/>
  <c r="C4" i="15"/>
  <c r="C3" i="15" s="1"/>
  <c r="C6" i="15"/>
  <c r="G6" i="15"/>
  <c r="C8" i="15"/>
  <c r="G8" i="15"/>
  <c r="C10" i="15"/>
  <c r="G10" i="15"/>
  <c r="C12" i="15"/>
  <c r="G12" i="15"/>
  <c r="D4" i="16"/>
  <c r="D3" i="16" s="1"/>
  <c r="H4" i="16"/>
  <c r="H3" i="16" s="1"/>
  <c r="D6" i="16"/>
  <c r="H6" i="16"/>
  <c r="D8" i="16"/>
  <c r="H8" i="16"/>
  <c r="D10" i="16"/>
  <c r="H10" i="16"/>
  <c r="D12" i="16"/>
  <c r="H12" i="16"/>
  <c r="B4" i="17"/>
  <c r="G4" i="17"/>
  <c r="G3" i="17" s="1"/>
  <c r="B8" i="17"/>
  <c r="G8" i="17"/>
  <c r="B12" i="17"/>
  <c r="G12" i="17"/>
  <c r="E10" i="16"/>
  <c r="E12" i="16"/>
  <c r="H6" i="17"/>
  <c r="D6" i="17"/>
  <c r="F6" i="17"/>
  <c r="H10" i="17"/>
  <c r="D10" i="17"/>
  <c r="F10" i="17"/>
  <c r="C12" i="17"/>
  <c r="E6" i="16"/>
  <c r="B4" i="16"/>
  <c r="B6" i="16"/>
  <c r="B8" i="16"/>
  <c r="F8" i="16"/>
  <c r="B10" i="16"/>
  <c r="B12" i="16"/>
  <c r="B14" i="16"/>
  <c r="B6" i="17"/>
  <c r="G6" i="17"/>
  <c r="E8" i="17"/>
  <c r="B10" i="17"/>
  <c r="G10" i="17"/>
  <c r="H4" i="17"/>
  <c r="H3" i="17" s="1"/>
  <c r="D4" i="17"/>
  <c r="D3" i="17" s="1"/>
  <c r="F4" i="17"/>
  <c r="F3" i="17" s="1"/>
  <c r="C6" i="17"/>
  <c r="H12" i="17"/>
  <c r="D12" i="17"/>
  <c r="F12" i="17"/>
  <c r="E4" i="18"/>
  <c r="E3" i="18" s="1"/>
  <c r="B4" i="19"/>
  <c r="F4" i="19"/>
  <c r="F3" i="19" s="1"/>
  <c r="B6" i="19"/>
  <c r="F6" i="19"/>
  <c r="B8" i="19"/>
  <c r="F8" i="19"/>
  <c r="B10" i="19"/>
  <c r="F10" i="19"/>
  <c r="B12" i="19"/>
  <c r="F12" i="19"/>
  <c r="C4" i="20"/>
  <c r="C3" i="20" s="1"/>
  <c r="G4" i="20"/>
  <c r="G3" i="20" s="1"/>
  <c r="C6" i="20"/>
  <c r="G6" i="20"/>
  <c r="C8" i="20"/>
  <c r="G8" i="20"/>
  <c r="C10" i="20"/>
  <c r="G10" i="20"/>
  <c r="C12" i="20"/>
  <c r="G12" i="20"/>
  <c r="C14" i="20"/>
  <c r="D4" i="21"/>
  <c r="D3" i="21" s="1"/>
  <c r="H4" i="21"/>
  <c r="H3" i="21" s="1"/>
  <c r="D6" i="21"/>
  <c r="H6" i="21"/>
  <c r="D8" i="21"/>
  <c r="H8" i="21"/>
  <c r="D10" i="21"/>
  <c r="H10" i="21"/>
  <c r="D12" i="21"/>
  <c r="H12" i="21"/>
  <c r="B4" i="23"/>
  <c r="F4" i="23"/>
  <c r="F3" i="23" s="1"/>
  <c r="B6" i="23"/>
  <c r="F6" i="23"/>
  <c r="B8" i="23"/>
  <c r="F8" i="23"/>
  <c r="B10" i="23"/>
  <c r="F10" i="23"/>
  <c r="B12" i="23"/>
  <c r="F12" i="23"/>
  <c r="C4" i="24"/>
  <c r="C3" i="24" s="1"/>
  <c r="G4" i="24"/>
  <c r="G3" i="24" s="1"/>
  <c r="C6" i="24"/>
  <c r="G6" i="24"/>
  <c r="C8" i="24"/>
  <c r="G8" i="24"/>
  <c r="C10" i="24"/>
  <c r="G10" i="24"/>
  <c r="C12" i="24"/>
  <c r="G12" i="24"/>
  <c r="C14" i="24"/>
  <c r="D4" i="25"/>
  <c r="D3" i="25" s="1"/>
  <c r="H4" i="25"/>
  <c r="H3" i="25" s="1"/>
  <c r="D6" i="25"/>
  <c r="H6" i="25"/>
  <c r="D8" i="25"/>
  <c r="H8" i="25"/>
  <c r="D10" i="25"/>
  <c r="H10" i="25"/>
  <c r="D12" i="25"/>
  <c r="H12" i="25"/>
  <c r="B4" i="18"/>
  <c r="C4" i="19"/>
  <c r="C3" i="19" s="1"/>
  <c r="G4" i="19"/>
  <c r="G3" i="19" s="1"/>
  <c r="D4" i="20"/>
  <c r="D3" i="20" s="1"/>
  <c r="H4" i="20"/>
  <c r="H3" i="20" s="1"/>
  <c r="E4" i="21"/>
  <c r="E3" i="21" s="1"/>
  <c r="E6" i="21"/>
  <c r="E8" i="21"/>
  <c r="E10" i="21"/>
  <c r="E12" i="21"/>
  <c r="C4" i="23"/>
  <c r="C3" i="23" s="1"/>
  <c r="G4" i="23"/>
  <c r="G3" i="23" s="1"/>
  <c r="D4" i="24"/>
  <c r="D3" i="24" s="1"/>
  <c r="H4" i="24"/>
  <c r="H3" i="24" s="1"/>
  <c r="E4" i="25"/>
  <c r="E3" i="25" s="1"/>
  <c r="E6" i="25"/>
  <c r="E8" i="25"/>
  <c r="E10" i="25"/>
  <c r="E12" i="25"/>
  <c r="E4" i="20"/>
  <c r="E3" i="20" s="1"/>
  <c r="E6" i="20"/>
  <c r="E8" i="20"/>
  <c r="E10" i="20"/>
  <c r="E12" i="20"/>
  <c r="B4" i="21"/>
  <c r="F4" i="21"/>
  <c r="F3" i="21" s="1"/>
  <c r="B6" i="21"/>
  <c r="F6" i="21"/>
  <c r="B8" i="21"/>
  <c r="F8" i="21"/>
  <c r="B10" i="21"/>
  <c r="F10" i="21"/>
  <c r="B12" i="21"/>
  <c r="F12" i="21"/>
  <c r="B14" i="21"/>
  <c r="E4" i="24"/>
  <c r="E3" i="24" s="1"/>
  <c r="E6" i="24"/>
  <c r="E8" i="24"/>
  <c r="E10" i="24"/>
  <c r="E12" i="24"/>
  <c r="B4" i="25"/>
  <c r="F4" i="25"/>
  <c r="F3" i="25" s="1"/>
  <c r="B6" i="25"/>
  <c r="F6" i="25"/>
  <c r="B8" i="25"/>
  <c r="F8" i="25"/>
  <c r="B10" i="25"/>
  <c r="F10" i="25"/>
  <c r="B12" i="25"/>
  <c r="F12" i="25"/>
  <c r="B14" i="25"/>
  <c r="B4" i="20"/>
  <c r="B6" i="20"/>
  <c r="B8" i="20"/>
  <c r="B10" i="20"/>
  <c r="B12" i="20"/>
  <c r="C4" i="21"/>
  <c r="C3" i="21" s="1"/>
  <c r="C6" i="21"/>
  <c r="C8" i="21"/>
  <c r="C10" i="21"/>
  <c r="C12" i="21"/>
  <c r="B4" i="24"/>
  <c r="B6" i="24"/>
  <c r="B8" i="24"/>
  <c r="B10" i="24"/>
  <c r="B12" i="24"/>
  <c r="C4" i="25"/>
  <c r="C3" i="25" s="1"/>
  <c r="C6" i="25"/>
  <c r="C8" i="25"/>
  <c r="C10" i="25"/>
  <c r="C12" i="25"/>
  <c r="B3" i="24"/>
  <c r="B3" i="23"/>
  <c r="B3" i="22"/>
  <c r="B3" i="21"/>
  <c r="B3" i="20"/>
  <c r="B3" i="19" l="1"/>
  <c r="B3" i="18"/>
  <c r="B3" i="17"/>
  <c r="B3" i="16" l="1"/>
  <c r="B3" i="25" l="1"/>
  <c r="B3" i="15" l="1"/>
  <c r="B3" i="14" l="1"/>
</calcChain>
</file>

<file path=xl/sharedStrings.xml><?xml version="1.0" encoding="utf-8"?>
<sst xmlns="http://schemas.openxmlformats.org/spreadsheetml/2006/main" count="28" uniqueCount="6">
  <si>
    <t>Notes</t>
  </si>
  <si>
    <t xml:space="preserve"> </t>
  </si>
  <si>
    <t>Paramètres du Calendrier</t>
  </si>
  <si>
    <t>Année</t>
  </si>
  <si>
    <t>Début de la semaine</t>
  </si>
  <si>
    <t>lundi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</si>
</sst>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d"/>
  </numFmts>
  <fonts count="39">
    <font>
      <sz val="11"/>
      <color theme="1" tint="0.24994659260841701"/>
      <name val="Lucida Bright"/>
      <family val="2"/>
      <scheme val="minor"/>
    </font>
    <font>
      <sz val="11"/>
      <color theme="1"/>
      <name val="Lucida Bright"/>
      <family val="2"/>
      <scheme val="minor"/>
    </font>
    <font>
      <sz val="8"/>
      <name val="Arial"/>
      <family val="2"/>
    </font>
    <font>
      <b/>
      <sz val="11"/>
      <color theme="0"/>
      <name val="Lucida Bright"/>
      <family val="2"/>
      <scheme val="minor"/>
    </font>
    <font>
      <b/>
      <sz val="14"/>
      <color theme="0"/>
      <name val="Lucida Bright"/>
      <family val="2"/>
      <scheme val="minor"/>
    </font>
    <font>
      <sz val="35"/>
      <color theme="4"/>
      <name val="Lucida Bright"/>
      <family val="2"/>
      <scheme val="minor"/>
    </font>
    <font>
      <sz val="12"/>
      <color theme="4" tint="-0.24994659260841701"/>
      <name val="Cambria"/>
      <family val="1"/>
      <scheme val="major"/>
    </font>
    <font>
      <sz val="11"/>
      <color theme="1" tint="0.34998626667073579"/>
      <name val="Lucida Bright"/>
      <family val="2"/>
      <scheme val="minor"/>
    </font>
    <font>
      <sz val="11"/>
      <color theme="4" tint="-0.24994659260841701"/>
      <name val="Lucida Bright"/>
      <family val="2"/>
      <scheme val="minor"/>
    </font>
    <font>
      <sz val="11"/>
      <color indexed="63"/>
      <name val="Lucida Bright"/>
      <family val="2"/>
      <scheme val="minor"/>
    </font>
    <font>
      <sz val="11"/>
      <name val="Lucida Bright"/>
      <family val="2"/>
      <scheme val="minor"/>
    </font>
    <font>
      <b/>
      <sz val="11"/>
      <color theme="1" tint="0.34998626667073579"/>
      <name val="Lucida Bright"/>
      <family val="2"/>
      <scheme val="minor"/>
    </font>
    <font>
      <sz val="11"/>
      <color theme="1" tint="0.24994659260841701"/>
      <name val="Lucida Bright"/>
      <family val="2"/>
      <scheme val="minor"/>
    </font>
    <font>
      <sz val="12"/>
      <color theme="8" tint="-0.249977111117893"/>
      <name val="Lucida Bright"/>
      <family val="1"/>
      <scheme val="minor"/>
    </font>
    <font>
      <sz val="11"/>
      <color theme="1" tint="0.14999847407452621"/>
      <name val="Lucida Bright"/>
      <family val="1"/>
      <scheme val="minor"/>
    </font>
    <font>
      <sz val="35"/>
      <color theme="1" tint="0.14999847407452621"/>
      <name val="Lucida Bright"/>
      <family val="1"/>
      <scheme val="minor"/>
    </font>
    <font>
      <sz val="12"/>
      <color theme="1" tint="0.14999847407452621"/>
      <name val="Lucida Bright"/>
      <family val="1"/>
      <scheme val="minor"/>
    </font>
    <font>
      <sz val="10"/>
      <color theme="1" tint="0.14999847407452621"/>
      <name val="Lucida Bright"/>
      <family val="1"/>
      <scheme val="minor"/>
    </font>
    <font>
      <sz val="9"/>
      <color theme="1" tint="0.14999847407452621"/>
      <name val="Lucida Bright"/>
      <family val="1"/>
      <scheme val="minor"/>
    </font>
    <font>
      <sz val="11"/>
      <color theme="1" tint="0.14999847407452621"/>
      <name val="Lucida Bright"/>
      <family val="2"/>
      <scheme val="minor"/>
    </font>
    <font>
      <sz val="35"/>
      <color theme="9" tint="-0.499984740745262"/>
      <name val="Cambria"/>
      <family val="1"/>
      <scheme val="major"/>
    </font>
    <font>
      <sz val="35"/>
      <color theme="8" tint="-0.499984740745262"/>
      <name val="Cambria"/>
      <family val="1"/>
      <scheme val="major"/>
    </font>
    <font>
      <sz val="35"/>
      <color theme="5" tint="-0.499984740745262"/>
      <name val="Cambria"/>
      <family val="1"/>
      <scheme val="major"/>
    </font>
    <font>
      <sz val="35"/>
      <color theme="7" tint="-0.499984740745262"/>
      <name val="Cambria"/>
      <family val="1"/>
      <scheme val="major"/>
    </font>
    <font>
      <sz val="12"/>
      <color theme="8" tint="-0.499984740745262"/>
      <name val="Lucida Bright"/>
      <family val="1"/>
      <scheme val="minor"/>
    </font>
    <font>
      <sz val="12"/>
      <color theme="9" tint="-0.499984740745262"/>
      <name val="Lucida Bright"/>
      <family val="1"/>
      <scheme val="minor"/>
    </font>
    <font>
      <sz val="12"/>
      <color theme="7" tint="-0.499984740745262"/>
      <name val="Lucida Bright"/>
      <family val="1"/>
      <scheme val="minor"/>
    </font>
    <font>
      <sz val="12"/>
      <color theme="5" tint="-0.499984740745262"/>
      <name val="Lucida Bright"/>
      <family val="1"/>
      <scheme val="minor"/>
    </font>
    <font>
      <sz val="11"/>
      <color rgb="FF006100"/>
      <name val="Lucida Bright"/>
      <family val="2"/>
      <scheme val="minor"/>
    </font>
    <font>
      <sz val="11"/>
      <color rgb="FF9C0006"/>
      <name val="Lucida Bright"/>
      <family val="2"/>
      <scheme val="minor"/>
    </font>
    <font>
      <sz val="11"/>
      <color rgb="FF9C5700"/>
      <name val="Lucida Bright"/>
      <family val="2"/>
      <scheme val="minor"/>
    </font>
    <font>
      <sz val="11"/>
      <color rgb="FF3F3F76"/>
      <name val="Lucida Bright"/>
      <family val="2"/>
      <scheme val="minor"/>
    </font>
    <font>
      <b/>
      <sz val="11"/>
      <color rgb="FF3F3F3F"/>
      <name val="Lucida Bright"/>
      <family val="2"/>
      <scheme val="minor"/>
    </font>
    <font>
      <b/>
      <sz val="11"/>
      <color rgb="FFFA7D00"/>
      <name val="Lucida Bright"/>
      <family val="2"/>
      <scheme val="minor"/>
    </font>
    <font>
      <sz val="11"/>
      <color rgb="FFFA7D00"/>
      <name val="Lucida Bright"/>
      <family val="2"/>
      <scheme val="minor"/>
    </font>
    <font>
      <sz val="11"/>
      <color rgb="FFFF0000"/>
      <name val="Lucida Bright"/>
      <family val="2"/>
      <scheme val="minor"/>
    </font>
    <font>
      <i/>
      <sz val="11"/>
      <color rgb="FF7F7F7F"/>
      <name val="Lucida Bright"/>
      <family val="2"/>
      <scheme val="minor"/>
    </font>
    <font>
      <b/>
      <sz val="11"/>
      <color theme="1"/>
      <name val="Lucida Bright"/>
      <family val="2"/>
      <scheme val="minor"/>
    </font>
    <font>
      <sz val="11"/>
      <color theme="0"/>
      <name val="Lucida Bright"/>
      <family val="2"/>
      <scheme val="minor"/>
    </font>
  </fonts>
  <fills count="38">
    <fill>
      <patternFill patternType="none"/>
    </fill>
    <fill>
      <patternFill patternType="gray125"/>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medium">
        <color theme="8" tint="-0.24994659260841701"/>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bottom style="medium">
        <color theme="9" tint="-0.24994659260841701"/>
      </bottom>
      <diagonal/>
    </border>
    <border>
      <left/>
      <right/>
      <top/>
      <bottom style="medium">
        <color theme="7" tint="-0.24994659260841701"/>
      </bottom>
      <diagonal/>
    </border>
    <border>
      <left/>
      <right/>
      <top/>
      <bottom style="medium">
        <color theme="5" tint="-0.249946592608417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top"/>
    </xf>
    <xf numFmtId="0" fontId="9" fillId="2" borderId="0" applyNumberFormat="0" applyBorder="0" applyAlignment="0" applyProtection="0"/>
    <xf numFmtId="0" fontId="8" fillId="0" borderId="3" applyNumberFormat="0" applyFill="0" applyProtection="0">
      <alignment horizontal="left" vertical="center" indent="1"/>
    </xf>
    <xf numFmtId="0" fontId="3" fillId="3" borderId="1" applyNumberFormat="0" applyAlignment="0" applyProtection="0"/>
    <xf numFmtId="0" fontId="4" fillId="4" borderId="2" applyNumberFormat="0" applyProtection="0">
      <alignment vertical="center"/>
    </xf>
    <xf numFmtId="0" fontId="5" fillId="0" borderId="0" applyFill="0" applyBorder="0" applyProtection="0">
      <alignment vertical="center"/>
    </xf>
    <xf numFmtId="167"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11" fillId="5" borderId="0" applyBorder="0" applyProtection="0">
      <alignment horizontal="left" vertical="top" wrapText="1" indent="1"/>
    </xf>
    <xf numFmtId="168" fontId="7" fillId="0" borderId="0">
      <alignment horizontal="left" indent="1"/>
    </xf>
    <xf numFmtId="0" fontId="10" fillId="5" borderId="0" applyNumberFormat="0" applyFont="0" applyBorder="0" applyAlignment="0">
      <alignment horizontal="left" vertical="center" indent="1"/>
    </xf>
    <xf numFmtId="0" fontId="6" fillId="0" borderId="0">
      <alignment horizontal="left" indent="1"/>
    </xf>
    <xf numFmtId="0" fontId="8" fillId="0" borderId="0" applyFill="0" applyProtection="0"/>
    <xf numFmtId="0" fontId="12" fillId="0" borderId="0" applyFill="0" applyProtection="0"/>
    <xf numFmtId="0" fontId="28" fillId="10" borderId="0" applyNumberFormat="0" applyBorder="0" applyAlignment="0" applyProtection="0"/>
    <xf numFmtId="0" fontId="29" fillId="11" borderId="0" applyNumberFormat="0" applyBorder="0" applyAlignment="0" applyProtection="0"/>
    <xf numFmtId="0" fontId="30" fillId="12" borderId="0" applyNumberFormat="0" applyBorder="0" applyAlignment="0" applyProtection="0"/>
    <xf numFmtId="0" fontId="31" fillId="13" borderId="12" applyNumberFormat="0" applyAlignment="0" applyProtection="0"/>
    <xf numFmtId="0" fontId="32" fillId="14" borderId="13" applyNumberFormat="0" applyAlignment="0" applyProtection="0"/>
    <xf numFmtId="0" fontId="33" fillId="14" borderId="12" applyNumberFormat="0" applyAlignment="0" applyProtection="0"/>
    <xf numFmtId="0" fontId="34" fillId="0" borderId="14" applyNumberFormat="0" applyFill="0" applyAlignment="0" applyProtection="0"/>
    <xf numFmtId="0" fontId="3" fillId="15" borderId="15" applyNumberFormat="0" applyAlignment="0" applyProtection="0"/>
    <xf numFmtId="0" fontId="35" fillId="0" borderId="0" applyNumberFormat="0" applyFill="0" applyBorder="0" applyAlignment="0" applyProtection="0"/>
    <xf numFmtId="0" fontId="12" fillId="16" borderId="16" applyNumberFormat="0" applyFont="0" applyAlignment="0" applyProtection="0"/>
    <xf numFmtId="0" fontId="36" fillId="0" borderId="0" applyNumberFormat="0" applyFill="0" applyBorder="0" applyAlignment="0" applyProtection="0"/>
    <xf numFmtId="0" fontId="37" fillId="0" borderId="17"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3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cellStyleXfs>
  <cellXfs count="38">
    <xf numFmtId="0" fontId="0" fillId="0" borderId="0" xfId="0">
      <alignment vertical="top"/>
    </xf>
    <xf numFmtId="0" fontId="14" fillId="0" borderId="0" xfId="0" applyFont="1">
      <alignment vertical="top"/>
    </xf>
    <xf numFmtId="0" fontId="14" fillId="0" borderId="0" xfId="2" applyFont="1" applyFill="1" applyBorder="1" applyAlignment="1">
      <alignment vertical="center"/>
    </xf>
    <xf numFmtId="0" fontId="15" fillId="0" borderId="0" xfId="5" applyFont="1" applyFill="1" applyAlignment="1">
      <alignment horizontal="left" vertical="center"/>
    </xf>
    <xf numFmtId="0" fontId="17" fillId="0" borderId="0" xfId="0" applyFont="1">
      <alignment vertical="top"/>
    </xf>
    <xf numFmtId="0" fontId="18" fillId="0" borderId="0" xfId="0" applyFont="1" applyAlignment="1">
      <alignment horizontal="left" vertical="top" wrapText="1" indent="1"/>
    </xf>
    <xf numFmtId="0" fontId="16" fillId="0" borderId="0" xfId="0" applyFont="1" applyAlignment="1">
      <alignment horizontal="left" vertical="center" indent="1"/>
    </xf>
    <xf numFmtId="0" fontId="18" fillId="6" borderId="0" xfId="13" applyFont="1" applyFill="1" applyBorder="1" applyAlignment="1">
      <alignment horizontal="left" vertical="top" wrapText="1" indent="1"/>
    </xf>
    <xf numFmtId="0" fontId="17" fillId="6" borderId="7" xfId="14" applyFont="1" applyFill="1" applyBorder="1" applyAlignment="1">
      <alignment horizontal="center" vertical="center"/>
    </xf>
    <xf numFmtId="0" fontId="17" fillId="6" borderId="8" xfId="14" applyFont="1" applyFill="1" applyBorder="1" applyAlignment="1">
      <alignment horizontal="center" vertical="center"/>
    </xf>
    <xf numFmtId="0" fontId="17" fillId="0" borderId="5" xfId="16" applyFont="1" applyFill="1" applyBorder="1" applyAlignment="1">
      <alignment horizontal="center" vertical="center"/>
    </xf>
    <xf numFmtId="0" fontId="17" fillId="0" borderId="6" xfId="16" applyFont="1" applyFill="1" applyBorder="1" applyAlignment="1">
      <alignment horizontal="center" vertical="center"/>
    </xf>
    <xf numFmtId="0" fontId="19" fillId="0" borderId="0" xfId="0" applyFont="1">
      <alignment vertical="top"/>
    </xf>
    <xf numFmtId="0" fontId="18" fillId="7" borderId="0" xfId="13" applyFont="1" applyFill="1" applyBorder="1" applyAlignment="1">
      <alignment horizontal="left" vertical="top" wrapText="1" indent="1"/>
    </xf>
    <xf numFmtId="0" fontId="18" fillId="8" borderId="0" xfId="13" applyFont="1" applyFill="1" applyBorder="1" applyAlignment="1">
      <alignment horizontal="left" vertical="top" wrapText="1" indent="1"/>
    </xf>
    <xf numFmtId="0" fontId="18" fillId="9" borderId="0" xfId="13" applyFont="1" applyFill="1" applyBorder="1" applyAlignment="1">
      <alignment horizontal="left" vertical="top" wrapText="1" indent="1"/>
    </xf>
    <xf numFmtId="0" fontId="24" fillId="0" borderId="4" xfId="2" applyFont="1" applyFill="1" applyBorder="1" applyAlignment="1">
      <alignment horizontal="left" vertical="top" indent="1"/>
    </xf>
    <xf numFmtId="0" fontId="25" fillId="0" borderId="9" xfId="2" applyFont="1" applyFill="1" applyBorder="1" applyAlignment="1">
      <alignment horizontal="left" vertical="top" indent="1"/>
    </xf>
    <xf numFmtId="0" fontId="26" fillId="0" borderId="10" xfId="2" applyFont="1" applyFill="1" applyBorder="1" applyAlignment="1">
      <alignment horizontal="left" vertical="top" indent="1"/>
    </xf>
    <xf numFmtId="0" fontId="27" fillId="0" borderId="11" xfId="2" applyFont="1" applyFill="1" applyBorder="1" applyAlignment="1">
      <alignment horizontal="left" vertical="top" indent="1"/>
    </xf>
    <xf numFmtId="168" fontId="16" fillId="0" borderId="0" xfId="12" applyFont="1" applyAlignment="1">
      <alignment horizontal="left" vertical="center" indent="1"/>
    </xf>
    <xf numFmtId="168" fontId="16" fillId="6" borderId="0" xfId="13" applyNumberFormat="1" applyFont="1" applyFill="1" applyBorder="1" applyAlignment="1">
      <alignment horizontal="left" vertical="center" wrapText="1" indent="1"/>
    </xf>
    <xf numFmtId="168" fontId="16" fillId="8" borderId="0" xfId="13" applyNumberFormat="1" applyFont="1" applyFill="1" applyBorder="1" applyAlignment="1">
      <alignment horizontal="left" vertical="center" wrapText="1" indent="1"/>
    </xf>
    <xf numFmtId="168" fontId="16" fillId="9" borderId="0" xfId="13" applyNumberFormat="1" applyFont="1" applyFill="1" applyBorder="1" applyAlignment="1">
      <alignment horizontal="left" vertical="center" wrapText="1" indent="1"/>
    </xf>
    <xf numFmtId="168" fontId="16" fillId="7" borderId="0" xfId="13" applyNumberFormat="1" applyFont="1" applyFill="1" applyBorder="1" applyAlignment="1">
      <alignment horizontal="left" vertical="center" wrapText="1" indent="1"/>
    </xf>
    <xf numFmtId="0" fontId="21" fillId="0" borderId="0" xfId="5" applyFont="1" applyFill="1" applyBorder="1">
      <alignment vertical="center"/>
    </xf>
    <xf numFmtId="0" fontId="14" fillId="6" borderId="0" xfId="11" applyFont="1" applyFill="1" applyBorder="1" applyAlignment="1">
      <alignment horizontal="left" vertical="center" wrapText="1" indent="1"/>
    </xf>
    <xf numFmtId="0" fontId="18" fillId="6" borderId="0" xfId="11" applyFont="1" applyFill="1" applyBorder="1">
      <alignment horizontal="left" vertical="top" wrapText="1" indent="1"/>
    </xf>
    <xf numFmtId="0" fontId="13" fillId="0" borderId="4" xfId="15" applyFont="1" applyFill="1" applyBorder="1" applyAlignment="1">
      <alignment horizontal="center" vertical="top"/>
    </xf>
    <xf numFmtId="0" fontId="20" fillId="0" borderId="0" xfId="5" applyFont="1" applyFill="1" applyBorder="1">
      <alignment vertical="center"/>
    </xf>
    <xf numFmtId="0" fontId="14" fillId="7" borderId="0" xfId="11" applyFont="1" applyFill="1" applyBorder="1" applyAlignment="1">
      <alignment horizontal="left" vertical="center" wrapText="1" indent="1"/>
    </xf>
    <xf numFmtId="0" fontId="18" fillId="7" borderId="0" xfId="11" applyFont="1" applyFill="1" applyBorder="1">
      <alignment horizontal="left" vertical="top" wrapText="1" indent="1"/>
    </xf>
    <xf numFmtId="0" fontId="23" fillId="0" borderId="0" xfId="5" applyFont="1" applyFill="1" applyBorder="1">
      <alignment vertical="center"/>
    </xf>
    <xf numFmtId="0" fontId="14" fillId="9" borderId="0" xfId="11" applyFont="1" applyFill="1" applyBorder="1" applyAlignment="1">
      <alignment horizontal="left" vertical="center" wrapText="1" indent="1"/>
    </xf>
    <xf numFmtId="0" fontId="18" fillId="9" borderId="0" xfId="11" applyFont="1" applyFill="1" applyBorder="1">
      <alignment horizontal="left" vertical="top" wrapText="1" indent="1"/>
    </xf>
    <xf numFmtId="0" fontId="22" fillId="0" borderId="0" xfId="5" applyFont="1" applyFill="1" applyBorder="1">
      <alignment vertical="center"/>
    </xf>
    <xf numFmtId="0" fontId="14" fillId="8" borderId="0" xfId="11" applyFont="1" applyFill="1" applyBorder="1" applyAlignment="1">
      <alignment horizontal="left" vertical="center" wrapText="1" indent="1"/>
    </xf>
    <xf numFmtId="0" fontId="18" fillId="8" borderId="0" xfId="11" applyFont="1" applyFill="1" applyBorder="1">
      <alignment horizontal="left" vertical="top" wrapText="1" indent="1"/>
    </xf>
  </cellXfs>
  <cellStyles count="50">
    <cellStyle name="20 % - Accent1" xfId="29" builtinId="30" customBuiltin="1"/>
    <cellStyle name="20 % - Accent2" xfId="32" builtinId="34" customBuiltin="1"/>
    <cellStyle name="20 % - Accent3" xfId="36" builtinId="38" customBuiltin="1"/>
    <cellStyle name="20 % - Accent4" xfId="40" builtinId="42" customBuiltin="1"/>
    <cellStyle name="20 % - Accent5" xfId="43" builtinId="46" customBuiltin="1"/>
    <cellStyle name="20 % - Accent6" xfId="47" builtinId="50" customBuiltin="1"/>
    <cellStyle name="40 % - Accent1" xfId="1" builtinId="31" customBuiltin="1"/>
    <cellStyle name="40 % - Accent2" xfId="33" builtinId="35" customBuiltin="1"/>
    <cellStyle name="40 % - Accent3" xfId="37" builtinId="39" customBuiltin="1"/>
    <cellStyle name="40 % - Accent4" xfId="41" builtinId="43" customBuiltin="1"/>
    <cellStyle name="40 % - Accent5" xfId="44" builtinId="47" customBuiltin="1"/>
    <cellStyle name="40 % - Accent6" xfId="48" builtinId="51" customBuiltin="1"/>
    <cellStyle name="60 % - Accent1" xfId="30" builtinId="32" customBuiltin="1"/>
    <cellStyle name="60 % - Accent2" xfId="34" builtinId="36" customBuiltin="1"/>
    <cellStyle name="60 % - Accent3" xfId="38" builtinId="40" customBuiltin="1"/>
    <cellStyle name="60 % - Accent4" xfId="42" builtinId="44" customBuiltin="1"/>
    <cellStyle name="60 % - Accent5" xfId="45" builtinId="48" customBuiltin="1"/>
    <cellStyle name="60 % - Accent6" xfId="49" builtinId="52" customBuiltin="1"/>
    <cellStyle name="À bandes" xfId="13" xr:uid="{00000000-0005-0000-0000-000003000000}"/>
    <cellStyle name="Accent1" xfId="3" builtinId="29" customBuiltin="1"/>
    <cellStyle name="Accent2" xfId="31" builtinId="33" customBuiltin="1"/>
    <cellStyle name="Accent3" xfId="35" builtinId="37" customBuiltin="1"/>
    <cellStyle name="Accent4" xfId="39" builtinId="41" customBuiltin="1"/>
    <cellStyle name="Accent5" xfId="4" builtinId="45" customBuiltin="1"/>
    <cellStyle name="Accent6" xfId="46" builtinId="49" customBuiltin="1"/>
    <cellStyle name="Avertissement" xfId="25" builtinId="11" customBuiltin="1"/>
    <cellStyle name="Calcul" xfId="22" builtinId="22" customBuiltin="1"/>
    <cellStyle name="Cellule liée" xfId="23" builtinId="24" customBuiltin="1"/>
    <cellStyle name="Entrée" xfId="20" builtinId="20" customBuiltin="1"/>
    <cellStyle name="Entrée des paramètres" xfId="14" xr:uid="{00000000-0005-0000-0000-00000F000000}"/>
    <cellStyle name="Insatisfaisant" xfId="18" builtinId="27" customBuiltin="1"/>
    <cellStyle name="Jour" xfId="12" xr:uid="{00000000-0005-0000-0000-000008000000}"/>
    <cellStyle name="Milliers" xfId="6" builtinId="3" customBuiltin="1"/>
    <cellStyle name="Milliers [0]" xfId="7" builtinId="6" customBuiltin="1"/>
    <cellStyle name="Monétaire" xfId="8" builtinId="4" customBuiltin="1"/>
    <cellStyle name="Monétaire [0]" xfId="9" builtinId="7" customBuiltin="1"/>
    <cellStyle name="Neutre" xfId="19" builtinId="28" customBuiltin="1"/>
    <cellStyle name="Normal" xfId="0" builtinId="0" customBuiltin="1"/>
    <cellStyle name="Note" xfId="26" builtinId="10" customBuiltin="1"/>
    <cellStyle name="Pourcentage" xfId="10" builtinId="5" customBuiltin="1"/>
    <cellStyle name="Satisfaisant" xfId="17" builtinId="26" customBuiltin="1"/>
    <cellStyle name="Sortie" xfId="21" builtinId="21" customBuiltin="1"/>
    <cellStyle name="Texte explicatif" xfId="27" builtinId="53" customBuiltin="1"/>
    <cellStyle name="Titre" xfId="5" builtinId="15" customBuiltin="1"/>
    <cellStyle name="Titre 1" xfId="2" builtinId="16" customBuiltin="1"/>
    <cellStyle name="Titre 2" xfId="15" builtinId="17" customBuiltin="1"/>
    <cellStyle name="Titre 3" xfId="16" builtinId="18" customBuiltin="1"/>
    <cellStyle name="Titre 4" xfId="11" builtinId="19" customBuiltin="1"/>
    <cellStyle name="Total" xfId="28" builtinId="25" customBuiltin="1"/>
    <cellStyle name="Vérification" xfId="24" builtinId="23" customBuiltin="1"/>
  </cellStyles>
  <dxfs count="24">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en hiver" title="En-tête Hiver">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638800" y="114300"/>
          <a:ext cx="4295775"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5" name="Image 4">
          <a:extLst>
            <a:ext uri="{FF2B5EF4-FFF2-40B4-BE49-F238E27FC236}">
              <a16:creationId xmlns:a16="http://schemas.microsoft.com/office/drawing/2014/main" id="{40338B27-5A02-2A4F-823A-CF4DD5C31EA3}"/>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2" name="Image 1" descr="Bâtiments et un arbre en automne" title="En-tête Automne">
          <a:extLst>
            <a:ext uri="{FF2B5EF4-FFF2-40B4-BE49-F238E27FC236}">
              <a16:creationId xmlns:a16="http://schemas.microsoft.com/office/drawing/2014/main" id="{00000000-0008-0000-09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144ACE56-744D-5E44-B4B7-7031735ADB79}"/>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2" name="Image 1" descr="Bâtiments et un arbre en automne" title="En-tête Automne">
          <a:extLst>
            <a:ext uri="{FF2B5EF4-FFF2-40B4-BE49-F238E27FC236}">
              <a16:creationId xmlns:a16="http://schemas.microsoft.com/office/drawing/2014/main" id="{00000000-0008-0000-0A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2BC57620-E043-9148-90E6-B07E598048FB}"/>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hiver" title="En-tête Hiver">
          <a:extLst>
            <a:ext uri="{FF2B5EF4-FFF2-40B4-BE49-F238E27FC236}">
              <a16:creationId xmlns:a16="http://schemas.microsoft.com/office/drawing/2014/main" id="{00000000-0008-0000-0B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344F3C88-F7A6-6A4E-94D4-CE6DD4694806}"/>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hiver" title="En-tête Hiver">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25E7F6E8-3255-5C4C-959C-105398FCB56E}"/>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au printemps" title="En-tête Printemps">
          <a:extLst>
            <a:ext uri="{FF2B5EF4-FFF2-40B4-BE49-F238E27FC236}">
              <a16:creationId xmlns:a16="http://schemas.microsoft.com/office/drawing/2014/main" id="{00000000-0008-0000-02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2" name="Image 1">
          <a:extLst>
            <a:ext uri="{FF2B5EF4-FFF2-40B4-BE49-F238E27FC236}">
              <a16:creationId xmlns:a16="http://schemas.microsoft.com/office/drawing/2014/main" id="{26B2E9C6-D0D9-144D-A442-3AEF47FB7723}"/>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au printemps" title="En-tête Printemps">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0CD1619A-46A8-4548-A475-57D98C244950}"/>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au printemps" title="En-tête Printemps">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2CAEAD34-4DDA-6B43-9916-4D0B095A6916}"/>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en été" title="En-tête Été">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2" name="Image 1">
          <a:extLst>
            <a:ext uri="{FF2B5EF4-FFF2-40B4-BE49-F238E27FC236}">
              <a16:creationId xmlns:a16="http://schemas.microsoft.com/office/drawing/2014/main" id="{1EDE76A6-E5B1-CD49-A71C-9AC58F66CDC6}"/>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été" title="En-tête Été">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483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73F82CD0-1347-9843-AAC6-33F02336371B}"/>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été" title="En-tête Été">
          <a:extLst>
            <a:ext uri="{FF2B5EF4-FFF2-40B4-BE49-F238E27FC236}">
              <a16:creationId xmlns:a16="http://schemas.microsoft.com/office/drawing/2014/main" id="{00000000-0008-0000-07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3" name="Image 2">
          <a:extLst>
            <a:ext uri="{FF2B5EF4-FFF2-40B4-BE49-F238E27FC236}">
              <a16:creationId xmlns:a16="http://schemas.microsoft.com/office/drawing/2014/main" id="{633B62EB-E87D-5C4A-BBE8-F3C43C61DAFD}"/>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3" name="Image 2" descr="Bâtiments et un arbre en automne" title="En-tête Automne">
          <a:extLst>
            <a:ext uri="{FF2B5EF4-FFF2-40B4-BE49-F238E27FC236}">
              <a16:creationId xmlns:a16="http://schemas.microsoft.com/office/drawing/2014/main" id="{00000000-0008-0000-08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twoCellAnchor editAs="oneCell">
    <xdr:from>
      <xdr:col>4</xdr:col>
      <xdr:colOff>0</xdr:colOff>
      <xdr:row>1</xdr:row>
      <xdr:rowOff>0</xdr:rowOff>
    </xdr:from>
    <xdr:to>
      <xdr:col>5</xdr:col>
      <xdr:colOff>457200</xdr:colOff>
      <xdr:row>1</xdr:row>
      <xdr:rowOff>1001917</xdr:rowOff>
    </xdr:to>
    <xdr:pic>
      <xdr:nvPicPr>
        <xdr:cNvPr id="2" name="Image 1">
          <a:extLst>
            <a:ext uri="{FF2B5EF4-FFF2-40B4-BE49-F238E27FC236}">
              <a16:creationId xmlns:a16="http://schemas.microsoft.com/office/drawing/2014/main" id="{60BFE018-5641-5A4E-99C5-00659FC6C755}"/>
            </a:ext>
          </a:extLst>
        </xdr:cNvPr>
        <xdr:cNvPicPr>
          <a:picLocks noChangeAspect="1"/>
        </xdr:cNvPicPr>
      </xdr:nvPicPr>
      <xdr:blipFill>
        <a:blip xmlns:r="http://schemas.openxmlformats.org/officeDocument/2006/relationships" r:embed="rId2"/>
        <a:stretch>
          <a:fillRect/>
        </a:stretch>
      </xdr:blipFill>
      <xdr:spPr>
        <a:xfrm>
          <a:off x="4267200" y="114300"/>
          <a:ext cx="1828800" cy="100191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ustom 5">
      <a:majorFont>
        <a:latin typeface="Cambria"/>
        <a:ea typeface=""/>
        <a:cs typeface=""/>
      </a:majorFont>
      <a:minorFont>
        <a:latin typeface="Lucida Br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59999389629810485"/>
    <pageSetUpPr autoPageBreaks="0" fitToPage="1"/>
  </sheetPr>
  <dimension ref="A1:L15"/>
  <sheetViews>
    <sheetView showGridLines="0" tabSelected="1" zoomScaleNormal="100" workbookViewId="0"/>
  </sheetViews>
  <sheetFormatPr baseColWidth="10" defaultColWidth="8.85546875" defaultRowHeight="14"/>
  <cols>
    <col min="1" max="1" width="1.7109375" style="1" customWidth="1"/>
    <col min="2" max="8" width="15.42578125" style="1" customWidth="1"/>
    <col min="9" max="9" width="1.7109375" style="1" customWidth="1"/>
    <col min="10" max="10" width="8.7109375" style="1" customWidth="1"/>
    <col min="11" max="11" width="12.42578125" style="1" customWidth="1"/>
    <col min="12" max="12" width="17" style="1" customWidth="1"/>
    <col min="13" max="13" width="1.7109375" style="1" customWidth="1"/>
    <col min="14" max="16384" width="8.85546875" style="1"/>
  </cols>
  <sheetData>
    <row r="1" spans="1:12" ht="9" customHeight="1">
      <c r="I1" s="1" t="s">
        <v>1</v>
      </c>
    </row>
    <row r="2" spans="1:12" ht="100.5" customHeight="1">
      <c r="B2" s="25" t="str">
        <f>"Janvier "&amp;AnnéeCalendrier</f>
        <v>Janvier 2025</v>
      </c>
      <c r="C2" s="25"/>
      <c r="D2" s="25"/>
      <c r="E2" s="2"/>
      <c r="F2" s="2"/>
      <c r="G2" s="2"/>
      <c r="H2" s="3"/>
    </row>
    <row r="3" spans="1:12" s="4" customFormat="1" ht="19.5" customHeight="1" thickBot="1">
      <c r="A3" s="1"/>
      <c r="B3" s="16" t="str">
        <f>DébutSemaine</f>
        <v>lundi</v>
      </c>
      <c r="C3" s="16" t="str">
        <f t="shared" ref="C3:H3" si="0">TEXT(C4,"jjjj")</f>
        <v>mardi</v>
      </c>
      <c r="D3" s="16" t="str">
        <f t="shared" si="0"/>
        <v>mercredi</v>
      </c>
      <c r="E3" s="16" t="str">
        <f t="shared" si="0"/>
        <v>jeudi</v>
      </c>
      <c r="F3" s="16" t="str">
        <f t="shared" si="0"/>
        <v>vendredi</v>
      </c>
      <c r="G3" s="16" t="str">
        <f t="shared" si="0"/>
        <v>samedi</v>
      </c>
      <c r="H3" s="16" t="str">
        <f t="shared" si="0"/>
        <v>dimanche</v>
      </c>
      <c r="K3" s="28" t="s">
        <v>2</v>
      </c>
      <c r="L3" s="28"/>
    </row>
    <row r="4" spans="1:12" s="6" customFormat="1" ht="19.5" customHeight="1">
      <c r="B4" s="20">
        <f t="array" ref="B4:H4">JoursEtSemaines+DATE(AnnéeCalendrier,1,1)-WEEKDAY(DATE(AnnéeCalendrier,1,1),(DébutSemaine="lundi")+1)+1</f>
        <v>45656</v>
      </c>
      <c r="C4" s="20">
        <v>45657</v>
      </c>
      <c r="D4" s="20">
        <v>45658</v>
      </c>
      <c r="E4" s="20">
        <v>45659</v>
      </c>
      <c r="F4" s="20">
        <v>45660</v>
      </c>
      <c r="G4" s="20">
        <v>45661</v>
      </c>
      <c r="H4" s="20">
        <v>45662</v>
      </c>
      <c r="K4" s="10" t="s">
        <v>3</v>
      </c>
      <c r="L4" s="11" t="s">
        <v>4</v>
      </c>
    </row>
    <row r="5" spans="1:12" s="5" customFormat="1" ht="48" customHeight="1">
      <c r="K5" s="8">
        <v>2025</v>
      </c>
      <c r="L5" s="9" t="s">
        <v>5</v>
      </c>
    </row>
    <row r="6" spans="1:12" s="6" customFormat="1" ht="19.5" customHeight="1">
      <c r="B6" s="21">
        <f t="array" ref="B6:H6">JoursEtSemaines+DATE(AnnéeCalendrier,1,1)-WEEKDAY(DATE(AnnéeCalendrier,1,1),(DébutSemaine="lundi")+1)+8</f>
        <v>45663</v>
      </c>
      <c r="C6" s="21">
        <v>45664</v>
      </c>
      <c r="D6" s="21">
        <v>45665</v>
      </c>
      <c r="E6" s="21">
        <v>45666</v>
      </c>
      <c r="F6" s="21">
        <v>45667</v>
      </c>
      <c r="G6" s="21">
        <v>45668</v>
      </c>
      <c r="H6" s="21">
        <v>45669</v>
      </c>
    </row>
    <row r="7" spans="1:12" s="5" customFormat="1" ht="48" customHeight="1">
      <c r="B7" s="7"/>
      <c r="C7" s="7"/>
      <c r="D7" s="7"/>
      <c r="E7" s="7"/>
      <c r="F7" s="7"/>
      <c r="G7" s="7"/>
      <c r="H7" s="7"/>
    </row>
    <row r="8" spans="1:12" s="6" customFormat="1" ht="19.5" customHeight="1">
      <c r="B8" s="20">
        <f t="array" ref="B8:H8">JoursEtSemaines+DATE(AnnéeCalendrier,1,1)-WEEKDAY(DATE(AnnéeCalendrier,1,1),(DébutSemaine="lundi")+1)+15</f>
        <v>45670</v>
      </c>
      <c r="C8" s="20">
        <v>45671</v>
      </c>
      <c r="D8" s="20">
        <v>45672</v>
      </c>
      <c r="E8" s="20">
        <v>45673</v>
      </c>
      <c r="F8" s="20">
        <v>45674</v>
      </c>
      <c r="G8" s="20">
        <v>45675</v>
      </c>
      <c r="H8" s="20">
        <v>45676</v>
      </c>
    </row>
    <row r="9" spans="1:12" s="5" customFormat="1" ht="48" customHeight="1"/>
    <row r="10" spans="1:12" s="6" customFormat="1" ht="19.5" customHeight="1">
      <c r="B10" s="21">
        <f t="array" ref="B10:H10">JoursEtSemaines+DATE(AnnéeCalendrier,1,1)-WEEKDAY(DATE(AnnéeCalendrier,1,1),(DébutSemaine="lundi")+1)+22</f>
        <v>45677</v>
      </c>
      <c r="C10" s="21">
        <v>45678</v>
      </c>
      <c r="D10" s="21">
        <v>45679</v>
      </c>
      <c r="E10" s="21">
        <v>45680</v>
      </c>
      <c r="F10" s="21">
        <v>45681</v>
      </c>
      <c r="G10" s="21">
        <v>45682</v>
      </c>
      <c r="H10" s="21">
        <v>45683</v>
      </c>
    </row>
    <row r="11" spans="1:12" s="5" customFormat="1" ht="48" customHeight="1">
      <c r="B11" s="7"/>
      <c r="C11" s="7"/>
      <c r="D11" s="7"/>
      <c r="E11" s="7"/>
      <c r="F11" s="7"/>
      <c r="G11" s="7"/>
      <c r="H11" s="7"/>
    </row>
    <row r="12" spans="1:12" s="6" customFormat="1" ht="19.5" customHeight="1">
      <c r="B12" s="20">
        <f t="array" ref="B12:H12">JoursEtSemaines+DATE(AnnéeCalendrier,1,1)-WEEKDAY(DATE(AnnéeCalendrier,1,1),(DébutSemaine="lundi")+1)+29</f>
        <v>45684</v>
      </c>
      <c r="C12" s="20">
        <v>45685</v>
      </c>
      <c r="D12" s="20">
        <v>45686</v>
      </c>
      <c r="E12" s="20">
        <v>45687</v>
      </c>
      <c r="F12" s="20">
        <v>45688</v>
      </c>
      <c r="G12" s="20">
        <v>45689</v>
      </c>
      <c r="H12" s="20">
        <v>45690</v>
      </c>
    </row>
    <row r="13" spans="1:12" s="5" customFormat="1" ht="48" customHeight="1"/>
    <row r="14" spans="1:12" s="6" customFormat="1" ht="19.5" customHeight="1">
      <c r="B14" s="21">
        <f t="array" ref="B14:C14">JoursEtSemaines+DATE(AnnéeCalendrier,1,1)-WEEKDAY(DATE(AnnéeCalendrier,1,1),(DébutSemaine="lundi")+1)+36</f>
        <v>45691</v>
      </c>
      <c r="C14" s="21">
        <v>45692</v>
      </c>
      <c r="D14" s="26" t="s">
        <v>0</v>
      </c>
      <c r="E14" s="26"/>
      <c r="F14" s="26"/>
      <c r="G14" s="26"/>
      <c r="H14" s="26"/>
    </row>
    <row r="15" spans="1:12" s="5" customFormat="1" ht="48" customHeight="1">
      <c r="B15" s="7"/>
      <c r="C15" s="7"/>
      <c r="D15" s="27"/>
      <c r="E15" s="27"/>
      <c r="F15" s="27"/>
      <c r="G15" s="27"/>
      <c r="H15" s="27"/>
    </row>
  </sheetData>
  <mergeCells count="4">
    <mergeCell ref="B2:D2"/>
    <mergeCell ref="D14:H14"/>
    <mergeCell ref="D15:H15"/>
    <mergeCell ref="K3:L3"/>
  </mergeCells>
  <phoneticPr fontId="2" type="noConversion"/>
  <conditionalFormatting sqref="B4:G4">
    <cfRule type="expression" dxfId="23" priority="23">
      <formula>DAY(B4)&gt;8</formula>
    </cfRule>
  </conditionalFormatting>
  <conditionalFormatting sqref="B12:H12 B14:C14">
    <cfRule type="expression" dxfId="22" priority="24">
      <formula>AND(DAY(B12)&gt;=1,DAY(B12)&lt;=15)</formula>
    </cfRule>
  </conditionalFormatting>
  <dataValidations count="13">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Bas et Entrée pour effectuer une sélection" sqref="L5" xr:uid="{00000000-0002-0000-0000-000000000000}">
      <formula1>"dimanche,lundi"</formula1>
    </dataValidation>
    <dataValidation allowBlank="1" showInputMessage="1" showErrorMessage="1" prompt="Créez un calendrier personnalisé d’un mois dans ce classeur. Personnalisez l’année et le jour de début de la semaine pour tous les mois avec cette feuille de calcul Janvier. Chaque mois figure sur une feuille de calcul distincte." sqref="A1" xr:uid="{00000000-0002-0000-0000-000001000000}"/>
    <dataValidation allowBlank="1" showInputMessage="1" showErrorMessage="1" prompt="Entrez l’année dans la cellule ci-dessous." sqref="K4" xr:uid="{00000000-0002-0000-0000-000002000000}"/>
    <dataValidation allowBlank="1" showInputMessage="1" showErrorMessage="1" prompt="Sélectionnez le jour de début de la semaine dans la cellule ci-dessous." sqref="L4" xr:uid="{00000000-0002-0000-0000-000003000000}"/>
    <dataValidation allowBlank="1" showInputMessage="1" showErrorMessage="1" prompt="Entrez l’année dans cette cellule." sqref="K5" xr:uid="{00000000-0002-0000-0000-000004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3" xr:uid="{00000000-0002-0000-0000-000005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000-000006000000}"/>
    <dataValidation allowBlank="1" showInputMessage="1" showErrorMessage="1" prompt="L’année dans cette cellule est automatiquement mise à jour en fonction de l’année entrée dans la cellule K5. Le calendrier ci-dessous inclut les dates des mois précédent et suivant dans une teinte plus claire." sqref="B2:D2" xr:uid="{00000000-0002-0000-0000-000007000000}"/>
    <dataValidation allowBlank="1" showInputMessage="1" showErrorMessage="1" prompt="Jour de la semaine défini automatiquement." sqref="C3:H3" xr:uid="{00000000-0002-0000-0000-000008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000-000009000000}"/>
    <dataValidation allowBlank="1" showInputMessage="1" prompt="Entrez les notes mensuelles dans cette cellule." sqref="D15:H15" xr:uid="{00000000-0002-0000-0000-00000A000000}"/>
    <dataValidation allowBlank="1" showInputMessage="1" prompt="Entrez les notes mensuelles dans la cellule ci-dessous." sqref="D14:H14" xr:uid="{00000000-0002-0000-0000-00000B000000}"/>
    <dataValidation allowBlank="1" showInputMessage="1" showErrorMessage="1" prompt="Entrez l’année et sélectionnez le jour de début du calendrier dans les cellules ci-dessous. Ces cellules Paramètres du calendrier ne s’imprimeront pas." sqref="K3" xr:uid="{00000000-0002-0000-0000-00000C000000}"/>
  </dataValidations>
  <printOptions horizontalCentered="1"/>
  <pageMargins left="0.25" right="0.25" top="0.5" bottom="0.5" header="0.3" footer="0.3"/>
  <pageSetup paperSize="9" orientation="landscape" r:id="rId1"/>
  <headerFooter differentFirst="1"/>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5"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5" t="str">
        <f>"Octobre "&amp;AnnéeCalendrier</f>
        <v>Octobre 2025</v>
      </c>
      <c r="C2" s="35"/>
      <c r="D2" s="35"/>
      <c r="E2" s="2"/>
      <c r="F2" s="2"/>
      <c r="G2" s="2"/>
      <c r="H2" s="3"/>
    </row>
    <row r="3" spans="1:9" s="4" customFormat="1" ht="19.5" customHeight="1" thickBot="1">
      <c r="A3" s="1"/>
      <c r="B3" s="19" t="str">
        <f>DébutSemaine</f>
        <v>lundi</v>
      </c>
      <c r="C3" s="19" t="str">
        <f t="shared" ref="C3:H3" si="0">TEXT(C4,"jjjj")</f>
        <v>mardi</v>
      </c>
      <c r="D3" s="19" t="str">
        <f t="shared" si="0"/>
        <v>mercredi</v>
      </c>
      <c r="E3" s="19" t="str">
        <f t="shared" si="0"/>
        <v>jeudi</v>
      </c>
      <c r="F3" s="19" t="str">
        <f t="shared" si="0"/>
        <v>vendredi</v>
      </c>
      <c r="G3" s="19" t="str">
        <f t="shared" si="0"/>
        <v>samedi</v>
      </c>
      <c r="H3" s="19" t="str">
        <f t="shared" si="0"/>
        <v>dimanche</v>
      </c>
    </row>
    <row r="4" spans="1:9" s="6" customFormat="1" ht="19.5" customHeight="1">
      <c r="B4" s="20">
        <f t="array" ref="B4:H4">JoursEtSemaines+DATE(AnnéeCalendrier,10,1)-WEEKDAY(DATE(AnnéeCalendrier,10,1),(DébutSemaine="lundi")+1)+1</f>
        <v>45929</v>
      </c>
      <c r="C4" s="20">
        <v>45930</v>
      </c>
      <c r="D4" s="20">
        <v>45931</v>
      </c>
      <c r="E4" s="20">
        <v>45932</v>
      </c>
      <c r="F4" s="20">
        <v>45933</v>
      </c>
      <c r="G4" s="20">
        <v>45934</v>
      </c>
      <c r="H4" s="20">
        <v>45935</v>
      </c>
    </row>
    <row r="5" spans="1:9" s="5" customFormat="1" ht="48" customHeight="1"/>
    <row r="6" spans="1:9" s="6" customFormat="1" ht="19.5" customHeight="1">
      <c r="B6" s="22">
        <f t="array" ref="B6:H6">JoursEtSemaines+DATE(AnnéeCalendrier,10,1)-WEEKDAY(DATE(AnnéeCalendrier,10,1),(DébutSemaine="lundi")+1)+8</f>
        <v>45936</v>
      </c>
      <c r="C6" s="22">
        <v>45937</v>
      </c>
      <c r="D6" s="22">
        <v>45938</v>
      </c>
      <c r="E6" s="22">
        <v>45939</v>
      </c>
      <c r="F6" s="22">
        <v>45940</v>
      </c>
      <c r="G6" s="22">
        <v>45941</v>
      </c>
      <c r="H6" s="22">
        <v>45942</v>
      </c>
    </row>
    <row r="7" spans="1:9" s="5" customFormat="1" ht="48" customHeight="1">
      <c r="B7" s="14"/>
      <c r="C7" s="14"/>
      <c r="D7" s="14"/>
      <c r="E7" s="14"/>
      <c r="F7" s="14"/>
      <c r="G7" s="14"/>
      <c r="H7" s="14"/>
    </row>
    <row r="8" spans="1:9" s="6" customFormat="1" ht="19.5" customHeight="1">
      <c r="B8" s="20">
        <f t="array" ref="B8:H8">JoursEtSemaines+DATE(AnnéeCalendrier,10,1)-WEEKDAY(DATE(AnnéeCalendrier,10,1),(DébutSemaine="lundi")+1)+15</f>
        <v>45943</v>
      </c>
      <c r="C8" s="20">
        <v>45944</v>
      </c>
      <c r="D8" s="20">
        <v>45945</v>
      </c>
      <c r="E8" s="20">
        <v>45946</v>
      </c>
      <c r="F8" s="20">
        <v>45947</v>
      </c>
      <c r="G8" s="20">
        <v>45948</v>
      </c>
      <c r="H8" s="20">
        <v>45949</v>
      </c>
    </row>
    <row r="9" spans="1:9" s="5" customFormat="1" ht="48" customHeight="1"/>
    <row r="10" spans="1:9" s="6" customFormat="1" ht="19.5" customHeight="1">
      <c r="B10" s="22">
        <f t="array" ref="B10:H10">JoursEtSemaines+DATE(AnnéeCalendrier,10,1)-WEEKDAY(DATE(AnnéeCalendrier,10,1),(DébutSemaine="lundi")+1)+22</f>
        <v>45950</v>
      </c>
      <c r="C10" s="22">
        <v>45951</v>
      </c>
      <c r="D10" s="22">
        <v>45952</v>
      </c>
      <c r="E10" s="22">
        <v>45953</v>
      </c>
      <c r="F10" s="22">
        <v>45954</v>
      </c>
      <c r="G10" s="22">
        <v>45955</v>
      </c>
      <c r="H10" s="22">
        <v>45956</v>
      </c>
    </row>
    <row r="11" spans="1:9" s="5" customFormat="1" ht="48" customHeight="1">
      <c r="B11" s="14"/>
      <c r="C11" s="14"/>
      <c r="D11" s="14"/>
      <c r="E11" s="14"/>
      <c r="F11" s="14"/>
      <c r="G11" s="14"/>
      <c r="H11" s="14"/>
    </row>
    <row r="12" spans="1:9" s="6" customFormat="1" ht="19.5" customHeight="1">
      <c r="B12" s="20">
        <f t="array" ref="B12:H12">JoursEtSemaines+DATE(AnnéeCalendrier,10,1)-WEEKDAY(DATE(AnnéeCalendrier,10,1),(DébutSemaine="lundi")+1)+29</f>
        <v>45957</v>
      </c>
      <c r="C12" s="20">
        <v>45958</v>
      </c>
      <c r="D12" s="20">
        <v>45959</v>
      </c>
      <c r="E12" s="20">
        <v>45960</v>
      </c>
      <c r="F12" s="20">
        <v>45961</v>
      </c>
      <c r="G12" s="20">
        <v>45962</v>
      </c>
      <c r="H12" s="20">
        <v>45963</v>
      </c>
    </row>
    <row r="13" spans="1:9" s="5" customFormat="1" ht="48" customHeight="1"/>
    <row r="14" spans="1:9" s="6" customFormat="1" ht="19.5" customHeight="1">
      <c r="B14" s="22">
        <f t="array" ref="B14:C14">JoursEtSemaines+DATE(AnnéeCalendrier,10,1)-WEEKDAY(DATE(AnnéeCalendrier,10,1),(DébutSemaine="lundi")+1)+36</f>
        <v>45964</v>
      </c>
      <c r="C14" s="22">
        <v>45965</v>
      </c>
      <c r="D14" s="36" t="s">
        <v>0</v>
      </c>
      <c r="E14" s="36"/>
      <c r="F14" s="36"/>
      <c r="G14" s="36"/>
      <c r="H14" s="36"/>
    </row>
    <row r="15" spans="1:9" s="5" customFormat="1" ht="48" customHeight="1">
      <c r="B15" s="14"/>
      <c r="C15" s="14"/>
      <c r="D15" s="37"/>
      <c r="E15" s="37"/>
      <c r="F15" s="37"/>
      <c r="G15" s="37"/>
      <c r="H15" s="37"/>
    </row>
  </sheetData>
  <mergeCells count="3">
    <mergeCell ref="B2:D2"/>
    <mergeCell ref="D14:H14"/>
    <mergeCell ref="D15:H15"/>
  </mergeCells>
  <conditionalFormatting sqref="B4:G4">
    <cfRule type="expression" dxfId="5" priority="1">
      <formula>DAY(B4)&gt;8</formula>
    </cfRule>
  </conditionalFormatting>
  <conditionalFormatting sqref="B12:H12 B14:C14">
    <cfRule type="expression" dxfId="4" priority="2">
      <formula>AND(DAY(B12)&gt;=1,DAY(B12)&lt;=15)</formula>
    </cfRule>
  </conditionalFormatting>
  <dataValidations count="7">
    <dataValidation allowBlank="1" showInputMessage="1" showErrorMessage="1" prompt="Jour de la semaine défini automatiquement." sqref="C3:H3" xr:uid="{00000000-0002-0000-09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9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900-000003000000}"/>
    <dataValidation allowBlank="1" showInputMessage="1" prompt="Entrez les notes mensuelles dans la cellule ci-dessous." sqref="D14:H14" xr:uid="{00000000-0002-0000-0900-000004000000}"/>
    <dataValidation allowBlank="1" showInputMessage="1" prompt="Entrez les notes mensuelles dans cette cellule." sqref="D15:H15" xr:uid="{00000000-0002-0000-09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9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900-000007000000}"/>
  </dataValidations>
  <printOptions horizontalCentered="1"/>
  <pageMargins left="0.25" right="0.25" top="0.5" bottom="0.5" header="0.3" footer="0.3"/>
  <pageSetup paperSize="9" orientation="landscape" r:id="rId1"/>
  <headerFooter differentFirst="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5" t="str">
        <f>"Novembre "&amp;AnnéeCalendrier</f>
        <v>Novembre 2025</v>
      </c>
      <c r="C2" s="35"/>
      <c r="D2" s="35"/>
      <c r="E2" s="2"/>
      <c r="F2" s="2"/>
      <c r="G2" s="2"/>
      <c r="H2" s="3"/>
    </row>
    <row r="3" spans="1:9" s="4" customFormat="1" ht="19.5" customHeight="1" thickBot="1">
      <c r="A3" s="1"/>
      <c r="B3" s="19" t="str">
        <f>DébutSemaine</f>
        <v>lundi</v>
      </c>
      <c r="C3" s="19" t="str">
        <f t="shared" ref="C3:H3" si="0">TEXT(C4,"jjjj")</f>
        <v>mardi</v>
      </c>
      <c r="D3" s="19" t="str">
        <f t="shared" si="0"/>
        <v>mercredi</v>
      </c>
      <c r="E3" s="19" t="str">
        <f t="shared" si="0"/>
        <v>jeudi</v>
      </c>
      <c r="F3" s="19" t="str">
        <f t="shared" si="0"/>
        <v>vendredi</v>
      </c>
      <c r="G3" s="19" t="str">
        <f t="shared" si="0"/>
        <v>samedi</v>
      </c>
      <c r="H3" s="19" t="str">
        <f t="shared" si="0"/>
        <v>dimanche</v>
      </c>
    </row>
    <row r="4" spans="1:9" s="6" customFormat="1" ht="19.5" customHeight="1">
      <c r="B4" s="20">
        <f t="array" ref="B4:H4">JoursEtSemaines+DATE(AnnéeCalendrier,11,1)-WEEKDAY(DATE(AnnéeCalendrier,11,1),(DébutSemaine="lundi")+1)+1</f>
        <v>45957</v>
      </c>
      <c r="C4" s="20">
        <v>45958</v>
      </c>
      <c r="D4" s="20">
        <v>45959</v>
      </c>
      <c r="E4" s="20">
        <v>45960</v>
      </c>
      <c r="F4" s="20">
        <v>45961</v>
      </c>
      <c r="G4" s="20">
        <v>45962</v>
      </c>
      <c r="H4" s="20">
        <v>45963</v>
      </c>
    </row>
    <row r="5" spans="1:9" s="5" customFormat="1" ht="48" customHeight="1"/>
    <row r="6" spans="1:9" s="6" customFormat="1" ht="19.5" customHeight="1">
      <c r="B6" s="22">
        <f t="array" ref="B6:H6">JoursEtSemaines+DATE(AnnéeCalendrier,11,1)-WEEKDAY(DATE(AnnéeCalendrier,11,1),(DébutSemaine="lundi")+1)+8</f>
        <v>45964</v>
      </c>
      <c r="C6" s="22">
        <v>45965</v>
      </c>
      <c r="D6" s="22">
        <v>45966</v>
      </c>
      <c r="E6" s="22">
        <v>45967</v>
      </c>
      <c r="F6" s="22">
        <v>45968</v>
      </c>
      <c r="G6" s="22">
        <v>45969</v>
      </c>
      <c r="H6" s="22">
        <v>45970</v>
      </c>
    </row>
    <row r="7" spans="1:9" s="5" customFormat="1" ht="48" customHeight="1">
      <c r="B7" s="14"/>
      <c r="C7" s="14"/>
      <c r="D7" s="14"/>
      <c r="E7" s="14"/>
      <c r="F7" s="14"/>
      <c r="G7" s="14"/>
      <c r="H7" s="14"/>
    </row>
    <row r="8" spans="1:9" s="6" customFormat="1" ht="19.5" customHeight="1">
      <c r="B8" s="20">
        <f t="array" ref="B8:H8">JoursEtSemaines+DATE(AnnéeCalendrier,11,1)-WEEKDAY(DATE(AnnéeCalendrier,11,1),(DébutSemaine="lundi")+1)+15</f>
        <v>45971</v>
      </c>
      <c r="C8" s="20">
        <v>45972</v>
      </c>
      <c r="D8" s="20">
        <v>45973</v>
      </c>
      <c r="E8" s="20">
        <v>45974</v>
      </c>
      <c r="F8" s="20">
        <v>45975</v>
      </c>
      <c r="G8" s="20">
        <v>45976</v>
      </c>
      <c r="H8" s="20">
        <v>45977</v>
      </c>
    </row>
    <row r="9" spans="1:9" s="5" customFormat="1" ht="48" customHeight="1"/>
    <row r="10" spans="1:9" s="6" customFormat="1" ht="19.5" customHeight="1">
      <c r="B10" s="22">
        <f t="array" ref="B10:H10">JoursEtSemaines+DATE(AnnéeCalendrier,11,1)-WEEKDAY(DATE(AnnéeCalendrier,11,1),(DébutSemaine="lundi")+1)+22</f>
        <v>45978</v>
      </c>
      <c r="C10" s="22">
        <v>45979</v>
      </c>
      <c r="D10" s="22">
        <v>45980</v>
      </c>
      <c r="E10" s="22">
        <v>45981</v>
      </c>
      <c r="F10" s="22">
        <v>45982</v>
      </c>
      <c r="G10" s="22">
        <v>45983</v>
      </c>
      <c r="H10" s="22">
        <v>45984</v>
      </c>
    </row>
    <row r="11" spans="1:9" s="5" customFormat="1" ht="48" customHeight="1">
      <c r="B11" s="14"/>
      <c r="C11" s="14"/>
      <c r="D11" s="14"/>
      <c r="E11" s="14"/>
      <c r="F11" s="14"/>
      <c r="G11" s="14"/>
      <c r="H11" s="14"/>
    </row>
    <row r="12" spans="1:9" s="6" customFormat="1" ht="19.5" customHeight="1">
      <c r="B12" s="20">
        <f t="array" ref="B12:H12">JoursEtSemaines+DATE(AnnéeCalendrier,11,1)-WEEKDAY(DATE(AnnéeCalendrier,11,1),(DébutSemaine="lundi")+1)+29</f>
        <v>45985</v>
      </c>
      <c r="C12" s="20">
        <v>45986</v>
      </c>
      <c r="D12" s="20">
        <v>45987</v>
      </c>
      <c r="E12" s="20">
        <v>45988</v>
      </c>
      <c r="F12" s="20">
        <v>45989</v>
      </c>
      <c r="G12" s="20">
        <v>45990</v>
      </c>
      <c r="H12" s="20">
        <v>45991</v>
      </c>
    </row>
    <row r="13" spans="1:9" s="5" customFormat="1" ht="48" customHeight="1"/>
    <row r="14" spans="1:9" s="6" customFormat="1" ht="19.5" customHeight="1">
      <c r="B14" s="22">
        <f t="array" ref="B14:C14">JoursEtSemaines+DATE(AnnéeCalendrier,11,1)-WEEKDAY(DATE(AnnéeCalendrier,11,1),(DébutSemaine="lundi")+1)+36</f>
        <v>45992</v>
      </c>
      <c r="C14" s="22">
        <v>45993</v>
      </c>
      <c r="D14" s="36" t="s">
        <v>0</v>
      </c>
      <c r="E14" s="36"/>
      <c r="F14" s="36"/>
      <c r="G14" s="36"/>
      <c r="H14" s="36"/>
    </row>
    <row r="15" spans="1:9" s="5" customFormat="1" ht="48" customHeight="1">
      <c r="B15" s="14"/>
      <c r="C15" s="14"/>
      <c r="D15" s="37"/>
      <c r="E15" s="37"/>
      <c r="F15" s="37"/>
      <c r="G15" s="37"/>
      <c r="H15" s="37"/>
    </row>
  </sheetData>
  <mergeCells count="3">
    <mergeCell ref="B2:D2"/>
    <mergeCell ref="D14:H14"/>
    <mergeCell ref="D15:H15"/>
  </mergeCells>
  <conditionalFormatting sqref="B4:G4">
    <cfRule type="expression" dxfId="3" priority="1">
      <formula>DAY(B4)&gt;8</formula>
    </cfRule>
  </conditionalFormatting>
  <conditionalFormatting sqref="B12:H12 B14:C14">
    <cfRule type="expression" dxfId="2" priority="2">
      <formula>AND(DAY(B12)&gt;=1,DAY(B12)&lt;=15)</formula>
    </cfRule>
  </conditionalFormatting>
  <dataValidations count="7">
    <dataValidation allowBlank="1" showInputMessage="1" showErrorMessage="1" prompt="Jour de la semaine défini automatiquement." sqref="C3:H3" xr:uid="{00000000-0002-0000-0A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A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A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A00-000004000000}"/>
    <dataValidation allowBlank="1" showInputMessage="1" prompt="Entrez les notes mensuelles dans cette cellule." sqref="D15:H15" xr:uid="{00000000-0002-0000-0A00-000005000000}"/>
    <dataValidation allowBlank="1" showInputMessage="1" prompt="Entrez les notes mensuelles dans la cellule ci-dessous." sqref="D14:H14" xr:uid="{00000000-0002-0000-0A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A00-000007000000}"/>
  </dataValidations>
  <printOptions horizontalCentered="1"/>
  <pageMargins left="0.25" right="0.25" top="0.5" bottom="0.5" header="0.3" footer="0.3"/>
  <pageSetup paperSize="9" orientation="landscape" r:id="rId1"/>
  <headerFooter differentFirst="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8"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6384" width="8.85546875" style="12"/>
  </cols>
  <sheetData>
    <row r="1" spans="1:9" s="1" customFormat="1" ht="9" customHeight="1">
      <c r="I1" s="1" t="s">
        <v>1</v>
      </c>
    </row>
    <row r="2" spans="1:9" s="1" customFormat="1" ht="100.5" customHeight="1">
      <c r="B2" s="25" t="str">
        <f>"Décembre "&amp;AnnéeCalendrier</f>
        <v>Décembre 2025</v>
      </c>
      <c r="C2" s="25"/>
      <c r="D2" s="25"/>
      <c r="E2" s="2"/>
      <c r="F2" s="2"/>
      <c r="G2" s="2"/>
      <c r="H2" s="3"/>
    </row>
    <row r="3" spans="1:9" s="4" customFormat="1" ht="19.5" customHeight="1" thickBot="1">
      <c r="A3" s="1"/>
      <c r="B3" s="16" t="str">
        <f>DébutSemaine</f>
        <v>lundi</v>
      </c>
      <c r="C3" s="16" t="str">
        <f t="shared" ref="C3:H3" si="0">TEXT(C4,"jjjj")</f>
        <v>mardi</v>
      </c>
      <c r="D3" s="16" t="str">
        <f t="shared" si="0"/>
        <v>mercredi</v>
      </c>
      <c r="E3" s="16" t="str">
        <f t="shared" si="0"/>
        <v>jeudi</v>
      </c>
      <c r="F3" s="16" t="str">
        <f t="shared" si="0"/>
        <v>vendredi</v>
      </c>
      <c r="G3" s="16" t="str">
        <f t="shared" si="0"/>
        <v>samedi</v>
      </c>
      <c r="H3" s="16" t="str">
        <f t="shared" si="0"/>
        <v>dimanche</v>
      </c>
    </row>
    <row r="4" spans="1:9" s="6" customFormat="1" ht="19.5" customHeight="1">
      <c r="B4" s="20">
        <f t="array" ref="B4:H4">JoursEtSemaines+DATE(AnnéeCalendrier,12,1)-WEEKDAY(DATE(AnnéeCalendrier,12,1),(DébutSemaine="lundi")+1)+1</f>
        <v>45992</v>
      </c>
      <c r="C4" s="20">
        <v>45993</v>
      </c>
      <c r="D4" s="20">
        <v>45994</v>
      </c>
      <c r="E4" s="20">
        <v>45995</v>
      </c>
      <c r="F4" s="20">
        <v>45996</v>
      </c>
      <c r="G4" s="20">
        <v>45997</v>
      </c>
      <c r="H4" s="20">
        <v>45998</v>
      </c>
    </row>
    <row r="5" spans="1:9" s="5" customFormat="1" ht="48" customHeight="1"/>
    <row r="6" spans="1:9" s="6" customFormat="1" ht="19.5" customHeight="1">
      <c r="B6" s="21">
        <f t="array" ref="B6:H6">JoursEtSemaines+DATE(AnnéeCalendrier,12,1)-WEEKDAY(DATE(AnnéeCalendrier,12,1),(DébutSemaine="lundi")+1)+8</f>
        <v>45999</v>
      </c>
      <c r="C6" s="21">
        <v>46000</v>
      </c>
      <c r="D6" s="21">
        <v>46001</v>
      </c>
      <c r="E6" s="21">
        <v>46002</v>
      </c>
      <c r="F6" s="21">
        <v>46003</v>
      </c>
      <c r="G6" s="21">
        <v>46004</v>
      </c>
      <c r="H6" s="21">
        <v>46005</v>
      </c>
    </row>
    <row r="7" spans="1:9" s="5" customFormat="1" ht="48" customHeight="1">
      <c r="B7" s="7"/>
      <c r="C7" s="7"/>
      <c r="D7" s="7"/>
      <c r="E7" s="7"/>
      <c r="F7" s="7"/>
      <c r="G7" s="7"/>
      <c r="H7" s="7"/>
    </row>
    <row r="8" spans="1:9" s="6" customFormat="1" ht="19.5" customHeight="1">
      <c r="B8" s="20">
        <f t="array" ref="B8:H8">JoursEtSemaines+DATE(AnnéeCalendrier,12,1)-WEEKDAY(DATE(AnnéeCalendrier,12,1),(DébutSemaine="lundi")+1)+15</f>
        <v>46006</v>
      </c>
      <c r="C8" s="20">
        <v>46007</v>
      </c>
      <c r="D8" s="20">
        <v>46008</v>
      </c>
      <c r="E8" s="20">
        <v>46009</v>
      </c>
      <c r="F8" s="20">
        <v>46010</v>
      </c>
      <c r="G8" s="20">
        <v>46011</v>
      </c>
      <c r="H8" s="20">
        <v>46012</v>
      </c>
    </row>
    <row r="9" spans="1:9" s="5" customFormat="1" ht="48" customHeight="1"/>
    <row r="10" spans="1:9" s="6" customFormat="1" ht="19.5" customHeight="1">
      <c r="B10" s="21">
        <f t="array" ref="B10:H10">JoursEtSemaines+DATE(AnnéeCalendrier,12,1)-WEEKDAY(DATE(AnnéeCalendrier,12,1),(DébutSemaine="lundi")+1)+22</f>
        <v>46013</v>
      </c>
      <c r="C10" s="21">
        <v>46014</v>
      </c>
      <c r="D10" s="21">
        <v>46015</v>
      </c>
      <c r="E10" s="21">
        <v>46016</v>
      </c>
      <c r="F10" s="21">
        <v>46017</v>
      </c>
      <c r="G10" s="21">
        <v>46018</v>
      </c>
      <c r="H10" s="21">
        <v>46019</v>
      </c>
    </row>
    <row r="11" spans="1:9" s="5" customFormat="1" ht="48" customHeight="1">
      <c r="B11" s="7"/>
      <c r="C11" s="7"/>
      <c r="D11" s="7"/>
      <c r="E11" s="7"/>
      <c r="F11" s="7"/>
      <c r="G11" s="7"/>
      <c r="H11" s="7"/>
    </row>
    <row r="12" spans="1:9" s="6" customFormat="1" ht="19.5" customHeight="1">
      <c r="B12" s="20">
        <f t="array" ref="B12:H12">JoursEtSemaines+DATE(AnnéeCalendrier,12,1)-WEEKDAY(DATE(AnnéeCalendrier,12,1),(DébutSemaine="lundi")+1)+29</f>
        <v>46020</v>
      </c>
      <c r="C12" s="20">
        <v>46021</v>
      </c>
      <c r="D12" s="20">
        <v>46022</v>
      </c>
      <c r="E12" s="20">
        <v>46023</v>
      </c>
      <c r="F12" s="20">
        <v>46024</v>
      </c>
      <c r="G12" s="20">
        <v>46025</v>
      </c>
      <c r="H12" s="20">
        <v>46026</v>
      </c>
    </row>
    <row r="13" spans="1:9" s="5" customFormat="1" ht="48" customHeight="1"/>
    <row r="14" spans="1:9" s="6" customFormat="1" ht="19.5" customHeight="1">
      <c r="B14" s="21">
        <f t="array" ref="B14:C14">JoursEtSemaines+DATE(AnnéeCalendrier,12,1)-WEEKDAY(DATE(AnnéeCalendrier,12,1),(DébutSemaine="lundi")+1)+36</f>
        <v>46027</v>
      </c>
      <c r="C14" s="21">
        <v>46028</v>
      </c>
      <c r="D14" s="26" t="s">
        <v>0</v>
      </c>
      <c r="E14" s="26"/>
      <c r="F14" s="26"/>
      <c r="G14" s="26"/>
      <c r="H14" s="26"/>
    </row>
    <row r="15" spans="1:9" s="5" customFormat="1" ht="48" customHeight="1">
      <c r="B15" s="7"/>
      <c r="C15" s="7"/>
      <c r="D15" s="27"/>
      <c r="E15" s="27"/>
      <c r="F15" s="27"/>
      <c r="G15" s="27"/>
      <c r="H15" s="27"/>
    </row>
  </sheetData>
  <mergeCells count="3">
    <mergeCell ref="B2:D2"/>
    <mergeCell ref="D14:H14"/>
    <mergeCell ref="D15:H15"/>
  </mergeCells>
  <conditionalFormatting sqref="B4:G4">
    <cfRule type="expression" dxfId="1" priority="1">
      <formula>DAY(B4)&gt;8</formula>
    </cfRule>
  </conditionalFormatting>
  <conditionalFormatting sqref="B12:H12 B14:C14">
    <cfRule type="expression" dxfId="0" priority="2">
      <formula>AND(DAY(B12)&gt;=1,DAY(B12)&lt;=15)</formula>
    </cfRule>
  </conditionalFormatting>
  <dataValidations count="7">
    <dataValidation allowBlank="1" showInputMessage="1" showErrorMessage="1" prompt="Jour de la semaine défini automatiquement." sqref="C3:H3" xr:uid="{00000000-0002-0000-0B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B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B00-000003000000}"/>
    <dataValidation allowBlank="1" showInputMessage="1" prompt="Entrez les notes mensuelles dans la cellule ci-dessous." sqref="D14:H14" xr:uid="{00000000-0002-0000-0B00-000004000000}"/>
    <dataValidation allowBlank="1" showInputMessage="1" prompt="Entrez les notes mensuelles dans cette cellule." sqref="D15:H15" xr:uid="{00000000-0002-0000-0B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B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B00-000007000000}"/>
  </dataValidations>
  <printOptions horizontalCentered="1"/>
  <pageMargins left="0.25" right="0.25" top="0.5" bottom="0.5" header="0.3" footer="0.3"/>
  <pageSetup paperSize="9" orientation="landscape"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59999389629810485"/>
    <pageSetUpPr fitToPage="1"/>
  </sheetPr>
  <dimension ref="A1:I15"/>
  <sheetViews>
    <sheetView showGridLines="0" zoomScaleNormal="10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6384" width="8.85546875" style="1"/>
  </cols>
  <sheetData>
    <row r="1" spans="1:9" ht="9" customHeight="1">
      <c r="I1" s="1" t="s">
        <v>1</v>
      </c>
    </row>
    <row r="2" spans="1:9" ht="100.5" customHeight="1">
      <c r="B2" s="25" t="str">
        <f>"Février "&amp;AnnéeCalendrier</f>
        <v>Février 2025</v>
      </c>
      <c r="C2" s="25"/>
      <c r="D2" s="25"/>
      <c r="E2" s="2"/>
      <c r="F2" s="2"/>
      <c r="G2" s="2"/>
      <c r="H2" s="3"/>
    </row>
    <row r="3" spans="1:9" s="4" customFormat="1" ht="19.5" customHeight="1" thickBot="1">
      <c r="A3" s="1"/>
      <c r="B3" s="16" t="str">
        <f>DébutSemaine</f>
        <v>lundi</v>
      </c>
      <c r="C3" s="16" t="str">
        <f t="shared" ref="C3:H3" si="0">TEXT(C4,"jjjj")</f>
        <v>mardi</v>
      </c>
      <c r="D3" s="16" t="str">
        <f t="shared" si="0"/>
        <v>mercredi</v>
      </c>
      <c r="E3" s="16" t="str">
        <f t="shared" si="0"/>
        <v>jeudi</v>
      </c>
      <c r="F3" s="16" t="str">
        <f t="shared" si="0"/>
        <v>vendredi</v>
      </c>
      <c r="G3" s="16" t="str">
        <f t="shared" si="0"/>
        <v>samedi</v>
      </c>
      <c r="H3" s="16" t="str">
        <f t="shared" si="0"/>
        <v>dimanche</v>
      </c>
    </row>
    <row r="4" spans="1:9" s="6" customFormat="1" ht="19.5" customHeight="1">
      <c r="B4" s="20">
        <f t="array" ref="B4:H4">JoursEtSemaines+DATE(AnnéeCalendrier,2,1)-WEEKDAY(DATE(AnnéeCalendrier,2,1),(DébutSemaine="lundi")+1)+1</f>
        <v>45684</v>
      </c>
      <c r="C4" s="20">
        <v>45685</v>
      </c>
      <c r="D4" s="20">
        <v>45686</v>
      </c>
      <c r="E4" s="20">
        <v>45687</v>
      </c>
      <c r="F4" s="20">
        <v>45688</v>
      </c>
      <c r="G4" s="20">
        <v>45689</v>
      </c>
      <c r="H4" s="20">
        <v>45690</v>
      </c>
    </row>
    <row r="5" spans="1:9" s="5" customFormat="1" ht="48" customHeight="1"/>
    <row r="6" spans="1:9" s="6" customFormat="1" ht="19.5" customHeight="1">
      <c r="B6" s="21">
        <f t="array" ref="B6:H6">JoursEtSemaines+DATE(AnnéeCalendrier,2,1)-WEEKDAY(DATE(AnnéeCalendrier,2,1),(DébutSemaine="lundi")+1)+8</f>
        <v>45691</v>
      </c>
      <c r="C6" s="21">
        <v>45692</v>
      </c>
      <c r="D6" s="21">
        <v>45693</v>
      </c>
      <c r="E6" s="21">
        <v>45694</v>
      </c>
      <c r="F6" s="21">
        <v>45695</v>
      </c>
      <c r="G6" s="21">
        <v>45696</v>
      </c>
      <c r="H6" s="21">
        <v>45697</v>
      </c>
    </row>
    <row r="7" spans="1:9" s="5" customFormat="1" ht="48" customHeight="1">
      <c r="B7" s="7"/>
      <c r="C7" s="7"/>
      <c r="D7" s="7"/>
      <c r="E7" s="7"/>
      <c r="F7" s="7"/>
      <c r="G7" s="7"/>
      <c r="H7" s="7"/>
    </row>
    <row r="8" spans="1:9" s="6" customFormat="1" ht="19.5" customHeight="1">
      <c r="B8" s="20">
        <f t="array" ref="B8:H8">JoursEtSemaines+DATE(AnnéeCalendrier,2,1)-WEEKDAY(DATE(AnnéeCalendrier,2,1),(DébutSemaine="lundi")+1)+15</f>
        <v>45698</v>
      </c>
      <c r="C8" s="20">
        <v>45699</v>
      </c>
      <c r="D8" s="20">
        <v>45700</v>
      </c>
      <c r="E8" s="20">
        <v>45701</v>
      </c>
      <c r="F8" s="20">
        <v>45702</v>
      </c>
      <c r="G8" s="20">
        <v>45703</v>
      </c>
      <c r="H8" s="20">
        <v>45704</v>
      </c>
    </row>
    <row r="9" spans="1:9" s="5" customFormat="1" ht="48" customHeight="1"/>
    <row r="10" spans="1:9" s="6" customFormat="1" ht="19.5" customHeight="1">
      <c r="B10" s="21">
        <f t="array" ref="B10:H10">JoursEtSemaines+DATE(AnnéeCalendrier,2,1)-WEEKDAY(DATE(AnnéeCalendrier,2,1),(DébutSemaine="lundi")+1)+22</f>
        <v>45705</v>
      </c>
      <c r="C10" s="21">
        <v>45706</v>
      </c>
      <c r="D10" s="21">
        <v>45707</v>
      </c>
      <c r="E10" s="21">
        <v>45708</v>
      </c>
      <c r="F10" s="21">
        <v>45709</v>
      </c>
      <c r="G10" s="21">
        <v>45710</v>
      </c>
      <c r="H10" s="21">
        <v>45711</v>
      </c>
    </row>
    <row r="11" spans="1:9" s="5" customFormat="1" ht="48" customHeight="1">
      <c r="B11" s="7"/>
      <c r="C11" s="7"/>
      <c r="D11" s="7"/>
      <c r="E11" s="7"/>
      <c r="F11" s="7"/>
      <c r="G11" s="7"/>
      <c r="H11" s="7"/>
    </row>
    <row r="12" spans="1:9" s="6" customFormat="1" ht="19.5" customHeight="1">
      <c r="B12" s="20">
        <f t="array" ref="B12:H12">JoursEtSemaines+DATE(AnnéeCalendrier,2,1)-WEEKDAY(DATE(AnnéeCalendrier,2,1),(DébutSemaine="lundi")+1)+29</f>
        <v>45712</v>
      </c>
      <c r="C12" s="20">
        <v>45713</v>
      </c>
      <c r="D12" s="20">
        <v>45714</v>
      </c>
      <c r="E12" s="20">
        <v>45715</v>
      </c>
      <c r="F12" s="20">
        <v>45716</v>
      </c>
      <c r="G12" s="20">
        <v>45717</v>
      </c>
      <c r="H12" s="20">
        <v>45718</v>
      </c>
    </row>
    <row r="13" spans="1:9" s="5" customFormat="1" ht="48" customHeight="1"/>
    <row r="14" spans="1:9" s="6" customFormat="1" ht="19.5" customHeight="1">
      <c r="B14" s="21">
        <f t="array" ref="B14:C14">JoursEtSemaines+DATE(AnnéeCalendrier,2,1)-WEEKDAY(DATE(AnnéeCalendrier,2,1),(DébutSemaine="lundi")+1)+36</f>
        <v>45719</v>
      </c>
      <c r="C14" s="21">
        <v>45720</v>
      </c>
      <c r="D14" s="26" t="s">
        <v>0</v>
      </c>
      <c r="E14" s="26"/>
      <c r="F14" s="26"/>
      <c r="G14" s="26"/>
      <c r="H14" s="26"/>
    </row>
    <row r="15" spans="1:9" s="5" customFormat="1" ht="48" customHeight="1">
      <c r="B15" s="7"/>
      <c r="C15" s="7"/>
      <c r="D15" s="27"/>
      <c r="E15" s="27"/>
      <c r="F15" s="27"/>
      <c r="G15" s="27"/>
      <c r="H15" s="27"/>
    </row>
  </sheetData>
  <mergeCells count="3">
    <mergeCell ref="B2:D2"/>
    <mergeCell ref="D14:H14"/>
    <mergeCell ref="D15:H15"/>
  </mergeCells>
  <conditionalFormatting sqref="B4:G4">
    <cfRule type="expression" dxfId="21" priority="1">
      <formula>DAY(B4)&gt;8</formula>
    </cfRule>
  </conditionalFormatting>
  <conditionalFormatting sqref="B12:H12 B14:C14">
    <cfRule type="expression" dxfId="20" priority="2">
      <formula>AND(DAY(B12)&gt;=1,DAY(B12)&lt;=15)</formula>
    </cfRule>
  </conditionalFormatting>
  <dataValidations count="7">
    <dataValidation allowBlank="1" showInputMessage="1" showErrorMessage="1" prompt="Jour de la semaine défini automatiquement." sqref="C3:H3" xr:uid="{00000000-0002-0000-01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100-000001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100-000002000000}"/>
    <dataValidation allowBlank="1" showInputMessage="1" prompt="Entrez les notes mensuelles dans la cellule ci-dessous." sqref="D14:H14" xr:uid="{00000000-0002-0000-0100-000004000000}"/>
    <dataValidation allowBlank="1" showInputMessage="1" prompt="Entrez les notes mensuelles dans cette cellule." sqref="D15:H15" xr:uid="{00000000-0002-0000-01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1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100-000007000000}"/>
  </dataValidations>
  <printOptions horizontalCentered="1"/>
  <pageMargins left="0.25" right="0.25" top="0.5" bottom="0.5" header="0.3" footer="0.3"/>
  <pageSetup paperSize="9" orientation="landscape" r:id="rId1"/>
  <headerFooter differentFirst="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59999389629810485"/>
    <pageSetUpPr fitToPage="1"/>
  </sheetPr>
  <dimension ref="A1:I15"/>
  <sheetViews>
    <sheetView showGridLines="0" zoomScaleNormal="10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29" t="str">
        <f>"Mars "&amp;AnnéeCalendrier</f>
        <v>Mars 2025</v>
      </c>
      <c r="C2" s="29"/>
      <c r="D2" s="29"/>
      <c r="E2" s="2"/>
      <c r="F2" s="2"/>
      <c r="G2" s="2"/>
      <c r="H2" s="3"/>
    </row>
    <row r="3" spans="1:9" s="4" customFormat="1" ht="19.5" customHeight="1" thickBot="1">
      <c r="A3" s="1"/>
      <c r="B3" s="17" t="str">
        <f>DébutSemaine</f>
        <v>lundi</v>
      </c>
      <c r="C3" s="17" t="str">
        <f t="shared" ref="C3:H3" si="0">TEXT(C4,"jjjj")</f>
        <v>mardi</v>
      </c>
      <c r="D3" s="17" t="str">
        <f t="shared" si="0"/>
        <v>mercredi</v>
      </c>
      <c r="E3" s="17" t="str">
        <f t="shared" si="0"/>
        <v>jeudi</v>
      </c>
      <c r="F3" s="17" t="str">
        <f t="shared" si="0"/>
        <v>vendredi</v>
      </c>
      <c r="G3" s="17" t="str">
        <f t="shared" si="0"/>
        <v>samedi</v>
      </c>
      <c r="H3" s="17" t="str">
        <f t="shared" si="0"/>
        <v>dimanche</v>
      </c>
    </row>
    <row r="4" spans="1:9" s="6" customFormat="1" ht="19.5" customHeight="1">
      <c r="B4" s="20">
        <f t="array" ref="B4:H4">JoursEtSemaines+DATE(AnnéeCalendrier,3,1)-WEEKDAY(DATE(AnnéeCalendrier,3,1),(DébutSemaine="lundi")+1)+1</f>
        <v>45712</v>
      </c>
      <c r="C4" s="20">
        <v>45713</v>
      </c>
      <c r="D4" s="20">
        <v>45714</v>
      </c>
      <c r="E4" s="20">
        <v>45715</v>
      </c>
      <c r="F4" s="20">
        <v>45716</v>
      </c>
      <c r="G4" s="20">
        <v>45717</v>
      </c>
      <c r="H4" s="20">
        <v>45718</v>
      </c>
    </row>
    <row r="5" spans="1:9" s="5" customFormat="1" ht="48" customHeight="1"/>
    <row r="6" spans="1:9" s="6" customFormat="1" ht="19.5" customHeight="1">
      <c r="B6" s="24">
        <f t="array" ref="B6:H6">JoursEtSemaines+DATE(AnnéeCalendrier,3,1)-WEEKDAY(DATE(AnnéeCalendrier,3,1),(DébutSemaine="lundi")+1)+8</f>
        <v>45719</v>
      </c>
      <c r="C6" s="24">
        <v>45720</v>
      </c>
      <c r="D6" s="24">
        <v>45721</v>
      </c>
      <c r="E6" s="24">
        <v>45722</v>
      </c>
      <c r="F6" s="24">
        <v>45723</v>
      </c>
      <c r="G6" s="24">
        <v>45724</v>
      </c>
      <c r="H6" s="24">
        <v>45725</v>
      </c>
    </row>
    <row r="7" spans="1:9" s="5" customFormat="1" ht="48" customHeight="1">
      <c r="B7" s="13"/>
      <c r="C7" s="13"/>
      <c r="D7" s="13"/>
      <c r="E7" s="13"/>
      <c r="F7" s="13"/>
      <c r="G7" s="13"/>
      <c r="H7" s="13"/>
    </row>
    <row r="8" spans="1:9" s="6" customFormat="1" ht="19.5" customHeight="1">
      <c r="B8" s="20">
        <f t="array" ref="B8:H8">JoursEtSemaines+DATE(AnnéeCalendrier,3,1)-WEEKDAY(DATE(AnnéeCalendrier,3,1),(DébutSemaine="lundi")+1)+15</f>
        <v>45726</v>
      </c>
      <c r="C8" s="20">
        <v>45727</v>
      </c>
      <c r="D8" s="20">
        <v>45728</v>
      </c>
      <c r="E8" s="20">
        <v>45729</v>
      </c>
      <c r="F8" s="20">
        <v>45730</v>
      </c>
      <c r="G8" s="20">
        <v>45731</v>
      </c>
      <c r="H8" s="20">
        <v>45732</v>
      </c>
    </row>
    <row r="9" spans="1:9" s="5" customFormat="1" ht="48" customHeight="1"/>
    <row r="10" spans="1:9" s="6" customFormat="1" ht="19.5" customHeight="1">
      <c r="B10" s="24">
        <f t="array" ref="B10:H10">JoursEtSemaines+DATE(AnnéeCalendrier,3,1)-WEEKDAY(DATE(AnnéeCalendrier,3,1),(DébutSemaine="lundi")+1)+22</f>
        <v>45733</v>
      </c>
      <c r="C10" s="24">
        <v>45734</v>
      </c>
      <c r="D10" s="24">
        <v>45735</v>
      </c>
      <c r="E10" s="24">
        <v>45736</v>
      </c>
      <c r="F10" s="24">
        <v>45737</v>
      </c>
      <c r="G10" s="24">
        <v>45738</v>
      </c>
      <c r="H10" s="24">
        <v>45739</v>
      </c>
    </row>
    <row r="11" spans="1:9" s="5" customFormat="1" ht="48" customHeight="1">
      <c r="B11" s="13"/>
      <c r="C11" s="13"/>
      <c r="D11" s="13"/>
      <c r="E11" s="13"/>
      <c r="F11" s="13"/>
      <c r="G11" s="13"/>
      <c r="H11" s="13"/>
    </row>
    <row r="12" spans="1:9" s="6" customFormat="1" ht="19.5" customHeight="1">
      <c r="B12" s="20">
        <f t="array" ref="B12:H12">JoursEtSemaines+DATE(AnnéeCalendrier,3,1)-WEEKDAY(DATE(AnnéeCalendrier,3,1),(DébutSemaine="lundi")+1)+29</f>
        <v>45740</v>
      </c>
      <c r="C12" s="20">
        <v>45741</v>
      </c>
      <c r="D12" s="20">
        <v>45742</v>
      </c>
      <c r="E12" s="20">
        <v>45743</v>
      </c>
      <c r="F12" s="20">
        <v>45744</v>
      </c>
      <c r="G12" s="20">
        <v>45745</v>
      </c>
      <c r="H12" s="20">
        <v>45746</v>
      </c>
    </row>
    <row r="13" spans="1:9" s="5" customFormat="1" ht="48" customHeight="1"/>
    <row r="14" spans="1:9" s="6" customFormat="1" ht="19.5" customHeight="1">
      <c r="B14" s="24">
        <f t="array" ref="B14:C14">JoursEtSemaines+DATE(AnnéeCalendrier,3,1)-WEEKDAY(DATE(AnnéeCalendrier,3,1),(DébutSemaine="lundi")+1)+36</f>
        <v>45747</v>
      </c>
      <c r="C14" s="24">
        <v>45748</v>
      </c>
      <c r="D14" s="30" t="s">
        <v>0</v>
      </c>
      <c r="E14" s="30"/>
      <c r="F14" s="30"/>
      <c r="G14" s="30"/>
      <c r="H14" s="30"/>
    </row>
    <row r="15" spans="1:9" s="5" customFormat="1" ht="48" customHeight="1">
      <c r="B15" s="13"/>
      <c r="C15" s="13"/>
      <c r="D15" s="31"/>
      <c r="E15" s="31"/>
      <c r="F15" s="31"/>
      <c r="G15" s="31"/>
      <c r="H15" s="31"/>
    </row>
  </sheetData>
  <mergeCells count="3">
    <mergeCell ref="B2:D2"/>
    <mergeCell ref="D14:H14"/>
    <mergeCell ref="D15:H15"/>
  </mergeCells>
  <conditionalFormatting sqref="B4:G4">
    <cfRule type="expression" dxfId="19" priority="1">
      <formula>DAY(B4)&gt;8</formula>
    </cfRule>
  </conditionalFormatting>
  <conditionalFormatting sqref="B12:H12 B14:C14">
    <cfRule type="expression" dxfId="18" priority="2">
      <formula>AND(DAY(B12)&gt;=1,DAY(B12)&lt;=15)</formula>
    </cfRule>
  </conditionalFormatting>
  <dataValidations count="7">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200-000001000000}"/>
    <dataValidation allowBlank="1" showInputMessage="1" showErrorMessage="1" prompt="Jour de la semaine défini automatiquement." sqref="C3:H3" xr:uid="{00000000-0002-0000-02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2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200-000004000000}"/>
    <dataValidation allowBlank="1" showInputMessage="1" prompt="Entrez les notes mensuelles dans cette cellule." sqref="D15:H15" xr:uid="{00000000-0002-0000-0200-000005000000}"/>
    <dataValidation allowBlank="1" showInputMessage="1" prompt="Entrez les notes mensuelles dans la cellule ci-dessous." sqref="D14:H14" xr:uid="{00000000-0002-0000-02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200-000007000000}"/>
  </dataValidations>
  <printOptions horizontalCentered="1"/>
  <pageMargins left="0.25" right="0.25" top="0.5" bottom="0.5" header="0.3" footer="0.3"/>
  <pageSetup paperSize="9" orientation="landscape" r:id="rId1"/>
  <headerFooter differentFirst="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29" t="str">
        <f>"Avril "&amp;AnnéeCalendrier</f>
        <v>Avril 2025</v>
      </c>
      <c r="C2" s="29"/>
      <c r="D2" s="29"/>
      <c r="E2" s="2"/>
      <c r="F2" s="2"/>
      <c r="G2" s="2"/>
      <c r="H2" s="3"/>
    </row>
    <row r="3" spans="1:9" s="4" customFormat="1" ht="19.5" customHeight="1" thickBot="1">
      <c r="A3" s="1"/>
      <c r="B3" s="17" t="str">
        <f>DébutSemaine</f>
        <v>lundi</v>
      </c>
      <c r="C3" s="17" t="str">
        <f t="shared" ref="C3:H3" si="0">TEXT(C4,"jjjj")</f>
        <v>mardi</v>
      </c>
      <c r="D3" s="17" t="str">
        <f t="shared" si="0"/>
        <v>mercredi</v>
      </c>
      <c r="E3" s="17" t="str">
        <f t="shared" si="0"/>
        <v>jeudi</v>
      </c>
      <c r="F3" s="17" t="str">
        <f t="shared" si="0"/>
        <v>vendredi</v>
      </c>
      <c r="G3" s="17" t="str">
        <f t="shared" si="0"/>
        <v>samedi</v>
      </c>
      <c r="H3" s="17" t="str">
        <f t="shared" si="0"/>
        <v>dimanche</v>
      </c>
    </row>
    <row r="4" spans="1:9" s="6" customFormat="1" ht="19.5" customHeight="1">
      <c r="B4" s="20">
        <f t="array" ref="B4:H4">JoursEtSemaines+DATE(AnnéeCalendrier,4,1)-WEEKDAY(DATE(AnnéeCalendrier,4,1),(DébutSemaine="lundi")+1)+1</f>
        <v>45747</v>
      </c>
      <c r="C4" s="20">
        <v>45748</v>
      </c>
      <c r="D4" s="20">
        <v>45749</v>
      </c>
      <c r="E4" s="20">
        <v>45750</v>
      </c>
      <c r="F4" s="20">
        <v>45751</v>
      </c>
      <c r="G4" s="20">
        <v>45752</v>
      </c>
      <c r="H4" s="20">
        <v>45753</v>
      </c>
    </row>
    <row r="5" spans="1:9" s="5" customFormat="1" ht="48" customHeight="1"/>
    <row r="6" spans="1:9" s="6" customFormat="1" ht="19.5" customHeight="1">
      <c r="B6" s="24">
        <f t="array" ref="B6:H6">JoursEtSemaines+DATE(AnnéeCalendrier,4,1)-WEEKDAY(DATE(AnnéeCalendrier,4,1),(DébutSemaine="lundi")+1)+8</f>
        <v>45754</v>
      </c>
      <c r="C6" s="24">
        <v>45755</v>
      </c>
      <c r="D6" s="24">
        <v>45756</v>
      </c>
      <c r="E6" s="24">
        <v>45757</v>
      </c>
      <c r="F6" s="24">
        <v>45758</v>
      </c>
      <c r="G6" s="24">
        <v>45759</v>
      </c>
      <c r="H6" s="24">
        <v>45760</v>
      </c>
    </row>
    <row r="7" spans="1:9" s="5" customFormat="1" ht="48" customHeight="1">
      <c r="B7" s="13"/>
      <c r="C7" s="13"/>
      <c r="D7" s="13"/>
      <c r="E7" s="13"/>
      <c r="F7" s="13"/>
      <c r="G7" s="13"/>
      <c r="H7" s="13"/>
    </row>
    <row r="8" spans="1:9" s="6" customFormat="1" ht="19.5" customHeight="1">
      <c r="B8" s="20">
        <f t="array" ref="B8:H8">JoursEtSemaines+DATE(AnnéeCalendrier,4,1)-WEEKDAY(DATE(AnnéeCalendrier,4,1),(DébutSemaine="lundi")+1)+15</f>
        <v>45761</v>
      </c>
      <c r="C8" s="20">
        <v>45762</v>
      </c>
      <c r="D8" s="20">
        <v>45763</v>
      </c>
      <c r="E8" s="20">
        <v>45764</v>
      </c>
      <c r="F8" s="20">
        <v>45765</v>
      </c>
      <c r="G8" s="20">
        <v>45766</v>
      </c>
      <c r="H8" s="20">
        <v>45767</v>
      </c>
    </row>
    <row r="9" spans="1:9" s="5" customFormat="1" ht="48" customHeight="1"/>
    <row r="10" spans="1:9" s="6" customFormat="1" ht="19.5" customHeight="1">
      <c r="B10" s="24">
        <f t="array" ref="B10:H10">JoursEtSemaines+DATE(AnnéeCalendrier,4,1)-WEEKDAY(DATE(AnnéeCalendrier,4,1),(DébutSemaine="lundi")+1)+22</f>
        <v>45768</v>
      </c>
      <c r="C10" s="24">
        <v>45769</v>
      </c>
      <c r="D10" s="24">
        <v>45770</v>
      </c>
      <c r="E10" s="24">
        <v>45771</v>
      </c>
      <c r="F10" s="24">
        <v>45772</v>
      </c>
      <c r="G10" s="24">
        <v>45773</v>
      </c>
      <c r="H10" s="24">
        <v>45774</v>
      </c>
    </row>
    <row r="11" spans="1:9" s="5" customFormat="1" ht="48" customHeight="1">
      <c r="B11" s="13"/>
      <c r="C11" s="13"/>
      <c r="D11" s="13"/>
      <c r="E11" s="13"/>
      <c r="F11" s="13"/>
      <c r="G11" s="13"/>
      <c r="H11" s="13"/>
    </row>
    <row r="12" spans="1:9" s="6" customFormat="1" ht="19.5" customHeight="1">
      <c r="B12" s="20">
        <f t="array" ref="B12:H12">JoursEtSemaines+DATE(AnnéeCalendrier,4,1)-WEEKDAY(DATE(AnnéeCalendrier,4,1),(DébutSemaine="lundi")+1)+29</f>
        <v>45775</v>
      </c>
      <c r="C12" s="20">
        <v>45776</v>
      </c>
      <c r="D12" s="20">
        <v>45777</v>
      </c>
      <c r="E12" s="20">
        <v>45778</v>
      </c>
      <c r="F12" s="20">
        <v>45779</v>
      </c>
      <c r="G12" s="20">
        <v>45780</v>
      </c>
      <c r="H12" s="20">
        <v>45781</v>
      </c>
    </row>
    <row r="13" spans="1:9" s="5" customFormat="1" ht="48" customHeight="1"/>
    <row r="14" spans="1:9" s="6" customFormat="1" ht="19.5" customHeight="1">
      <c r="B14" s="24">
        <f t="array" ref="B14:C14">JoursEtSemaines+DATE(AnnéeCalendrier,4,1)-WEEKDAY(DATE(AnnéeCalendrier,4,1),(DébutSemaine="lundi")+1)+36</f>
        <v>45782</v>
      </c>
      <c r="C14" s="24">
        <v>45783</v>
      </c>
      <c r="D14" s="30" t="s">
        <v>0</v>
      </c>
      <c r="E14" s="30"/>
      <c r="F14" s="30"/>
      <c r="G14" s="30"/>
      <c r="H14" s="30"/>
    </row>
    <row r="15" spans="1:9" s="5" customFormat="1" ht="48" customHeight="1">
      <c r="B15" s="13"/>
      <c r="C15" s="13"/>
      <c r="D15" s="31"/>
      <c r="E15" s="31"/>
      <c r="F15" s="31"/>
      <c r="G15" s="31"/>
      <c r="H15" s="31"/>
    </row>
  </sheetData>
  <mergeCells count="3">
    <mergeCell ref="B2:D2"/>
    <mergeCell ref="D14:H14"/>
    <mergeCell ref="D15:H15"/>
  </mergeCells>
  <conditionalFormatting sqref="B4:G4">
    <cfRule type="expression" dxfId="17" priority="1">
      <formula>DAY(B4)&gt;8</formula>
    </cfRule>
  </conditionalFormatting>
  <conditionalFormatting sqref="B12:H12 B14:C14">
    <cfRule type="expression" dxfId="16" priority="2">
      <formula>AND(DAY(B12)&gt;=1,DAY(B12)&lt;=15)</formula>
    </cfRule>
  </conditionalFormatting>
  <dataValidations count="7">
    <dataValidation allowBlank="1" showInputMessage="1" showErrorMessage="1" prompt="Jour de la semaine défini automatiquement." sqref="C3:H3" xr:uid="{00000000-0002-0000-03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300-000001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300-000003000000}"/>
    <dataValidation allowBlank="1" showInputMessage="1" prompt="Entrez les notes mensuelles dans la cellule ci-dessous." sqref="D14:H14" xr:uid="{00000000-0002-0000-0300-000004000000}"/>
    <dataValidation allowBlank="1" showInputMessage="1" prompt="Entrez les notes mensuelles dans cette cellule." sqref="D15:H15" xr:uid="{00000000-0002-0000-03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3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300-000007000000}"/>
  </dataValidations>
  <printOptions horizontalCentered="1"/>
  <pageMargins left="0.25" right="0.25" top="0.5" bottom="0.5" header="0.3" footer="0.3"/>
  <pageSetup paperSize="9" orientation="landscape" r:id="rId1"/>
  <headerFooter differentFirst="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29" t="str">
        <f>"Mai "&amp;AnnéeCalendrier</f>
        <v>Mai 2025</v>
      </c>
      <c r="C2" s="29"/>
      <c r="D2" s="29"/>
      <c r="E2" s="2"/>
      <c r="F2" s="2"/>
      <c r="G2" s="2"/>
      <c r="H2" s="3"/>
    </row>
    <row r="3" spans="1:9" s="4" customFormat="1" ht="19.5" customHeight="1" thickBot="1">
      <c r="A3" s="1"/>
      <c r="B3" s="17" t="str">
        <f>DébutSemaine</f>
        <v>lundi</v>
      </c>
      <c r="C3" s="17" t="str">
        <f t="shared" ref="C3:H3" si="0">TEXT(C4,"jjjj")</f>
        <v>mardi</v>
      </c>
      <c r="D3" s="17" t="str">
        <f t="shared" si="0"/>
        <v>mercredi</v>
      </c>
      <c r="E3" s="17" t="str">
        <f t="shared" si="0"/>
        <v>jeudi</v>
      </c>
      <c r="F3" s="17" t="str">
        <f t="shared" si="0"/>
        <v>vendredi</v>
      </c>
      <c r="G3" s="17" t="str">
        <f t="shared" si="0"/>
        <v>samedi</v>
      </c>
      <c r="H3" s="17" t="str">
        <f t="shared" si="0"/>
        <v>dimanche</v>
      </c>
    </row>
    <row r="4" spans="1:9" s="6" customFormat="1" ht="19.5" customHeight="1">
      <c r="B4" s="20">
        <f t="array" ref="B4:H4">JoursEtSemaines+DATE(AnnéeCalendrier,5,1)-WEEKDAY(DATE(AnnéeCalendrier,5,1),(DébutSemaine="lundi")+1)+1</f>
        <v>45775</v>
      </c>
      <c r="C4" s="20">
        <v>45776</v>
      </c>
      <c r="D4" s="20">
        <v>45777</v>
      </c>
      <c r="E4" s="20">
        <v>45778</v>
      </c>
      <c r="F4" s="20">
        <v>45779</v>
      </c>
      <c r="G4" s="20">
        <v>45780</v>
      </c>
      <c r="H4" s="20">
        <v>45781</v>
      </c>
    </row>
    <row r="5" spans="1:9" s="5" customFormat="1" ht="48" customHeight="1"/>
    <row r="6" spans="1:9" s="6" customFormat="1" ht="19.5" customHeight="1">
      <c r="B6" s="24">
        <f t="array" ref="B6:H6">JoursEtSemaines+DATE(AnnéeCalendrier,5,1)-WEEKDAY(DATE(AnnéeCalendrier,5,1),(DébutSemaine="lundi")+1)+8</f>
        <v>45782</v>
      </c>
      <c r="C6" s="24">
        <v>45783</v>
      </c>
      <c r="D6" s="24">
        <v>45784</v>
      </c>
      <c r="E6" s="24">
        <v>45785</v>
      </c>
      <c r="F6" s="24">
        <v>45786</v>
      </c>
      <c r="G6" s="24">
        <v>45787</v>
      </c>
      <c r="H6" s="24">
        <v>45788</v>
      </c>
    </row>
    <row r="7" spans="1:9" s="5" customFormat="1" ht="48" customHeight="1">
      <c r="B7" s="13"/>
      <c r="C7" s="13"/>
      <c r="D7" s="13"/>
      <c r="E7" s="13"/>
      <c r="F7" s="13"/>
      <c r="G7" s="13"/>
      <c r="H7" s="13"/>
    </row>
    <row r="8" spans="1:9" s="6" customFormat="1" ht="19.5" customHeight="1">
      <c r="B8" s="20">
        <f t="array" ref="B8:H8">JoursEtSemaines+DATE(AnnéeCalendrier,5,1)-WEEKDAY(DATE(AnnéeCalendrier,5,1),(DébutSemaine="lundi")+1)+15</f>
        <v>45789</v>
      </c>
      <c r="C8" s="20">
        <v>45790</v>
      </c>
      <c r="D8" s="20">
        <v>45791</v>
      </c>
      <c r="E8" s="20">
        <v>45792</v>
      </c>
      <c r="F8" s="20">
        <v>45793</v>
      </c>
      <c r="G8" s="20">
        <v>45794</v>
      </c>
      <c r="H8" s="20">
        <v>45795</v>
      </c>
    </row>
    <row r="9" spans="1:9" s="5" customFormat="1" ht="48" customHeight="1"/>
    <row r="10" spans="1:9" s="6" customFormat="1" ht="19.5" customHeight="1">
      <c r="B10" s="24">
        <f t="array" ref="B10:H10">JoursEtSemaines+DATE(AnnéeCalendrier,5,1)-WEEKDAY(DATE(AnnéeCalendrier,5,1),(DébutSemaine="lundi")+1)+22</f>
        <v>45796</v>
      </c>
      <c r="C10" s="24">
        <v>45797</v>
      </c>
      <c r="D10" s="24">
        <v>45798</v>
      </c>
      <c r="E10" s="24">
        <v>45799</v>
      </c>
      <c r="F10" s="24">
        <v>45800</v>
      </c>
      <c r="G10" s="24">
        <v>45801</v>
      </c>
      <c r="H10" s="24">
        <v>45802</v>
      </c>
    </row>
    <row r="11" spans="1:9" s="5" customFormat="1" ht="48" customHeight="1">
      <c r="B11" s="13"/>
      <c r="C11" s="13"/>
      <c r="D11" s="13"/>
      <c r="E11" s="13"/>
      <c r="F11" s="13"/>
      <c r="G11" s="13"/>
      <c r="H11" s="13"/>
    </row>
    <row r="12" spans="1:9" s="6" customFormat="1" ht="19.5" customHeight="1">
      <c r="B12" s="20">
        <f t="array" ref="B12:H12">JoursEtSemaines+DATE(AnnéeCalendrier,5,1)-WEEKDAY(DATE(AnnéeCalendrier,5,1),(DébutSemaine="lundi")+1)+29</f>
        <v>45803</v>
      </c>
      <c r="C12" s="20">
        <v>45804</v>
      </c>
      <c r="D12" s="20">
        <v>45805</v>
      </c>
      <c r="E12" s="20">
        <v>45806</v>
      </c>
      <c r="F12" s="20">
        <v>45807</v>
      </c>
      <c r="G12" s="20">
        <v>45808</v>
      </c>
      <c r="H12" s="20">
        <v>45809</v>
      </c>
    </row>
    <row r="13" spans="1:9" s="5" customFormat="1" ht="48" customHeight="1"/>
    <row r="14" spans="1:9" s="6" customFormat="1" ht="19.5" customHeight="1">
      <c r="B14" s="24">
        <f t="array" ref="B14:C14">JoursEtSemaines+DATE(AnnéeCalendrier,5,1)-WEEKDAY(DATE(AnnéeCalendrier,5,1),(DébutSemaine="lundi")+1)+36</f>
        <v>45810</v>
      </c>
      <c r="C14" s="24">
        <v>45811</v>
      </c>
      <c r="D14" s="30" t="s">
        <v>0</v>
      </c>
      <c r="E14" s="30"/>
      <c r="F14" s="30"/>
      <c r="G14" s="30"/>
      <c r="H14" s="30"/>
    </row>
    <row r="15" spans="1:9" s="5" customFormat="1" ht="48" customHeight="1">
      <c r="B15" s="13"/>
      <c r="C15" s="13"/>
      <c r="D15" s="31"/>
      <c r="E15" s="31"/>
      <c r="F15" s="31"/>
      <c r="G15" s="31"/>
      <c r="H15" s="31"/>
    </row>
  </sheetData>
  <mergeCells count="3">
    <mergeCell ref="B2:D2"/>
    <mergeCell ref="D14:H14"/>
    <mergeCell ref="D15:H15"/>
  </mergeCells>
  <conditionalFormatting sqref="B4:G4">
    <cfRule type="expression" dxfId="15" priority="1">
      <formula>DAY(B4)&gt;8</formula>
    </cfRule>
  </conditionalFormatting>
  <conditionalFormatting sqref="B12:H12 B14:C14">
    <cfRule type="expression" dxfId="14" priority="2">
      <formula>AND(DAY(B12)&gt;=1,DAY(B12)&lt;=15)</formula>
    </cfRule>
  </conditionalFormatting>
  <dataValidations count="7">
    <dataValidation allowBlank="1" showInputMessage="1" showErrorMessage="1" prompt="Jour de la semaine défini automatiquement." sqref="C3:H3" xr:uid="{00000000-0002-0000-04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400-000001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4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400-000004000000}"/>
    <dataValidation allowBlank="1" showInputMessage="1" prompt="Entrez les notes mensuelles dans cette cellule." sqref="D15:H15" xr:uid="{00000000-0002-0000-0400-000005000000}"/>
    <dataValidation allowBlank="1" showInputMessage="1" prompt="Entrez les notes mensuelles dans la cellule ci-dessous." sqref="D14:H14" xr:uid="{00000000-0002-0000-04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400-000007000000}"/>
  </dataValidations>
  <printOptions horizontalCentered="1"/>
  <pageMargins left="0.25" right="0.25" top="0.5" bottom="0.5" header="0.3" footer="0.3"/>
  <pageSetup paperSize="9" orientation="landscape" r:id="rId1"/>
  <headerFooter differentFirst="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2" t="str">
        <f>"Juin "&amp;AnnéeCalendrier</f>
        <v>Juin 2025</v>
      </c>
      <c r="C2" s="32"/>
      <c r="D2" s="32"/>
      <c r="E2" s="2"/>
      <c r="F2" s="2"/>
      <c r="G2" s="2"/>
      <c r="H2" s="3"/>
    </row>
    <row r="3" spans="1:9" s="4" customFormat="1" ht="19.5" customHeight="1" thickBot="1">
      <c r="A3" s="1"/>
      <c r="B3" s="18" t="str">
        <f>DébutSemaine</f>
        <v>lundi</v>
      </c>
      <c r="C3" s="18" t="str">
        <f t="shared" ref="C3:H3" si="0">TEXT(C4,"jjjj")</f>
        <v>mardi</v>
      </c>
      <c r="D3" s="18" t="str">
        <f t="shared" si="0"/>
        <v>mercredi</v>
      </c>
      <c r="E3" s="18" t="str">
        <f t="shared" si="0"/>
        <v>jeudi</v>
      </c>
      <c r="F3" s="18" t="str">
        <f t="shared" si="0"/>
        <v>vendredi</v>
      </c>
      <c r="G3" s="18" t="str">
        <f t="shared" si="0"/>
        <v>samedi</v>
      </c>
      <c r="H3" s="18" t="str">
        <f t="shared" si="0"/>
        <v>dimanche</v>
      </c>
    </row>
    <row r="4" spans="1:9" s="6" customFormat="1" ht="19.5" customHeight="1">
      <c r="B4" s="20">
        <f t="array" ref="B4:H4">JoursEtSemaines+DATE(AnnéeCalendrier,6,1)-WEEKDAY(DATE(AnnéeCalendrier,6,1),(DébutSemaine="lundi")+1)+1</f>
        <v>45803</v>
      </c>
      <c r="C4" s="20">
        <v>45804</v>
      </c>
      <c r="D4" s="20">
        <v>45805</v>
      </c>
      <c r="E4" s="20">
        <v>45806</v>
      </c>
      <c r="F4" s="20">
        <v>45807</v>
      </c>
      <c r="G4" s="20">
        <v>45808</v>
      </c>
      <c r="H4" s="20">
        <v>45809</v>
      </c>
    </row>
    <row r="5" spans="1:9" s="5" customFormat="1" ht="48" customHeight="1"/>
    <row r="6" spans="1:9" s="6" customFormat="1" ht="19.5" customHeight="1">
      <c r="B6" s="23">
        <f t="array" ref="B6:H6">JoursEtSemaines+DATE(AnnéeCalendrier,6,1)-WEEKDAY(DATE(AnnéeCalendrier,6,1),(DébutSemaine="lundi")+1)+8</f>
        <v>45810</v>
      </c>
      <c r="C6" s="23">
        <v>45811</v>
      </c>
      <c r="D6" s="23">
        <v>45812</v>
      </c>
      <c r="E6" s="23">
        <v>45813</v>
      </c>
      <c r="F6" s="23">
        <v>45814</v>
      </c>
      <c r="G6" s="23">
        <v>45815</v>
      </c>
      <c r="H6" s="23">
        <v>45816</v>
      </c>
    </row>
    <row r="7" spans="1:9" s="5" customFormat="1" ht="48" customHeight="1">
      <c r="B7" s="15"/>
      <c r="C7" s="15"/>
      <c r="D7" s="15"/>
      <c r="E7" s="15"/>
      <c r="F7" s="15"/>
      <c r="G7" s="15"/>
      <c r="H7" s="15"/>
    </row>
    <row r="8" spans="1:9" s="6" customFormat="1" ht="19.5" customHeight="1">
      <c r="B8" s="20">
        <f t="array" ref="B8:H8">JoursEtSemaines+DATE(AnnéeCalendrier,6,1)-WEEKDAY(DATE(AnnéeCalendrier,6,1),(DébutSemaine="lundi")+1)+15</f>
        <v>45817</v>
      </c>
      <c r="C8" s="20">
        <v>45818</v>
      </c>
      <c r="D8" s="20">
        <v>45819</v>
      </c>
      <c r="E8" s="20">
        <v>45820</v>
      </c>
      <c r="F8" s="20">
        <v>45821</v>
      </c>
      <c r="G8" s="20">
        <v>45822</v>
      </c>
      <c r="H8" s="20">
        <v>45823</v>
      </c>
    </row>
    <row r="9" spans="1:9" s="5" customFormat="1" ht="48" customHeight="1"/>
    <row r="10" spans="1:9" s="6" customFormat="1" ht="19.5" customHeight="1">
      <c r="B10" s="23">
        <f t="array" ref="B10:H10">JoursEtSemaines+DATE(AnnéeCalendrier,6,1)-WEEKDAY(DATE(AnnéeCalendrier,6,1),(DébutSemaine="lundi")+1)+22</f>
        <v>45824</v>
      </c>
      <c r="C10" s="23">
        <v>45825</v>
      </c>
      <c r="D10" s="23">
        <v>45826</v>
      </c>
      <c r="E10" s="23">
        <v>45827</v>
      </c>
      <c r="F10" s="23">
        <v>45828</v>
      </c>
      <c r="G10" s="23">
        <v>45829</v>
      </c>
      <c r="H10" s="23">
        <v>45830</v>
      </c>
    </row>
    <row r="11" spans="1:9" s="5" customFormat="1" ht="48" customHeight="1">
      <c r="B11" s="15"/>
      <c r="C11" s="15"/>
      <c r="D11" s="15"/>
      <c r="E11" s="15"/>
      <c r="F11" s="15"/>
      <c r="G11" s="15"/>
      <c r="H11" s="15"/>
    </row>
    <row r="12" spans="1:9" s="6" customFormat="1" ht="19.5" customHeight="1">
      <c r="B12" s="20">
        <f t="array" ref="B12:H12">JoursEtSemaines+DATE(AnnéeCalendrier,6,1)-WEEKDAY(DATE(AnnéeCalendrier,6,1),(DébutSemaine="lundi")+1)+29</f>
        <v>45831</v>
      </c>
      <c r="C12" s="20">
        <v>45832</v>
      </c>
      <c r="D12" s="20">
        <v>45833</v>
      </c>
      <c r="E12" s="20">
        <v>45834</v>
      </c>
      <c r="F12" s="20">
        <v>45835</v>
      </c>
      <c r="G12" s="20">
        <v>45836</v>
      </c>
      <c r="H12" s="20">
        <v>45837</v>
      </c>
    </row>
    <row r="13" spans="1:9" s="5" customFormat="1" ht="48" customHeight="1"/>
    <row r="14" spans="1:9" s="6" customFormat="1" ht="19.5" customHeight="1">
      <c r="B14" s="23">
        <f t="array" ref="B14:C14">JoursEtSemaines+DATE(AnnéeCalendrier,6,1)-WEEKDAY(DATE(AnnéeCalendrier,6,1),(DébutSemaine="lundi")+1)+36</f>
        <v>45838</v>
      </c>
      <c r="C14" s="23">
        <v>45839</v>
      </c>
      <c r="D14" s="33" t="s">
        <v>0</v>
      </c>
      <c r="E14" s="33"/>
      <c r="F14" s="33"/>
      <c r="G14" s="33"/>
      <c r="H14" s="33"/>
    </row>
    <row r="15" spans="1:9" s="5" customFormat="1" ht="48" customHeight="1">
      <c r="B15" s="15"/>
      <c r="C15" s="15"/>
      <c r="D15" s="34"/>
      <c r="E15" s="34"/>
      <c r="F15" s="34"/>
      <c r="G15" s="34"/>
      <c r="H15" s="34"/>
    </row>
  </sheetData>
  <mergeCells count="3">
    <mergeCell ref="B2:D2"/>
    <mergeCell ref="D14:H14"/>
    <mergeCell ref="D15:H15"/>
  </mergeCells>
  <conditionalFormatting sqref="B4:G4">
    <cfRule type="expression" dxfId="13" priority="1">
      <formula>DAY(B4)&gt;8</formula>
    </cfRule>
  </conditionalFormatting>
  <conditionalFormatting sqref="B12:H12 B14:C14">
    <cfRule type="expression" dxfId="12" priority="2">
      <formula>AND(DAY(B12)&gt;=1,DAY(B12)&lt;=15)</formula>
    </cfRule>
  </conditionalFormatting>
  <dataValidations count="7">
    <dataValidation allowBlank="1" showInputMessage="1" showErrorMessage="1" prompt="Jour de la semaine défini automatiquement." sqref="C3:H3" xr:uid="{00000000-0002-0000-05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5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500-000003000000}"/>
    <dataValidation allowBlank="1" showInputMessage="1" prompt="Entrez les notes mensuelles dans la cellule ci-dessous." sqref="D14:H14" xr:uid="{00000000-0002-0000-0500-000004000000}"/>
    <dataValidation allowBlank="1" showInputMessage="1" prompt="Entrez les notes mensuelles dans cette cellule." sqref="D15:H15" xr:uid="{00000000-0002-0000-05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5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500-000007000000}"/>
  </dataValidations>
  <printOptions horizontalCentered="1"/>
  <pageMargins left="0.25" right="0.25" top="0.5" bottom="0.5" header="0.3" footer="0.3"/>
  <pageSetup paperSize="9" orientation="landscape" r:id="rId1"/>
  <headerFooter differentFirst="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tint="0.59999389629810485"/>
    <pageSetUpPr fitToPage="1"/>
  </sheetPr>
  <dimension ref="A1:I15"/>
  <sheetViews>
    <sheetView showGridLines="0" zoomScaleNormal="10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2" t="str">
        <f>"Juillet "&amp;AnnéeCalendrier</f>
        <v>Juillet 2025</v>
      </c>
      <c r="C2" s="32"/>
      <c r="D2" s="32"/>
      <c r="E2" s="2"/>
      <c r="F2" s="2"/>
      <c r="G2" s="2"/>
      <c r="H2" s="3"/>
    </row>
    <row r="3" spans="1:9" s="4" customFormat="1" ht="19.5" customHeight="1" thickBot="1">
      <c r="A3" s="1"/>
      <c r="B3" s="18" t="str">
        <f>DébutSemaine</f>
        <v>lundi</v>
      </c>
      <c r="C3" s="18" t="str">
        <f t="shared" ref="C3:H3" si="0">TEXT(C4,"jjjj")</f>
        <v>mardi</v>
      </c>
      <c r="D3" s="18" t="str">
        <f t="shared" si="0"/>
        <v>mercredi</v>
      </c>
      <c r="E3" s="18" t="str">
        <f t="shared" si="0"/>
        <v>jeudi</v>
      </c>
      <c r="F3" s="18" t="str">
        <f t="shared" si="0"/>
        <v>vendredi</v>
      </c>
      <c r="G3" s="18" t="str">
        <f t="shared" si="0"/>
        <v>samedi</v>
      </c>
      <c r="H3" s="18" t="str">
        <f t="shared" si="0"/>
        <v>dimanche</v>
      </c>
    </row>
    <row r="4" spans="1:9" s="6" customFormat="1" ht="19.5" customHeight="1">
      <c r="B4" s="20">
        <f t="array" ref="B4:H4">JoursEtSemaines+DATE(AnnéeCalendrier,7,1)-WEEKDAY(DATE(AnnéeCalendrier,7,1),(DébutSemaine="lundi")+1)+1</f>
        <v>45838</v>
      </c>
      <c r="C4" s="20">
        <v>45839</v>
      </c>
      <c r="D4" s="20">
        <v>45840</v>
      </c>
      <c r="E4" s="20">
        <v>45841</v>
      </c>
      <c r="F4" s="20">
        <v>45842</v>
      </c>
      <c r="G4" s="20">
        <v>45843</v>
      </c>
      <c r="H4" s="20">
        <v>45844</v>
      </c>
    </row>
    <row r="5" spans="1:9" s="5" customFormat="1" ht="48" customHeight="1"/>
    <row r="6" spans="1:9" s="6" customFormat="1" ht="19.5" customHeight="1">
      <c r="B6" s="23">
        <f t="array" ref="B6:H6">JoursEtSemaines+DATE(AnnéeCalendrier,7,1)-WEEKDAY(DATE(AnnéeCalendrier,7,1),(DébutSemaine="lundi")+1)+8</f>
        <v>45845</v>
      </c>
      <c r="C6" s="23">
        <v>45846</v>
      </c>
      <c r="D6" s="23">
        <v>45847</v>
      </c>
      <c r="E6" s="23">
        <v>45848</v>
      </c>
      <c r="F6" s="23">
        <v>45849</v>
      </c>
      <c r="G6" s="23">
        <v>45850</v>
      </c>
      <c r="H6" s="23">
        <v>45851</v>
      </c>
    </row>
    <row r="7" spans="1:9" s="5" customFormat="1" ht="48" customHeight="1">
      <c r="B7" s="15"/>
      <c r="C7" s="15"/>
      <c r="D7" s="15"/>
      <c r="E7" s="15"/>
      <c r="F7" s="15"/>
      <c r="G7" s="15"/>
      <c r="H7" s="15"/>
    </row>
    <row r="8" spans="1:9" s="6" customFormat="1" ht="19.5" customHeight="1">
      <c r="B8" s="20">
        <f t="array" ref="B8:H8">JoursEtSemaines+DATE(AnnéeCalendrier,7,1)-WEEKDAY(DATE(AnnéeCalendrier,7,1),(DébutSemaine="lundi")+1)+15</f>
        <v>45852</v>
      </c>
      <c r="C8" s="20">
        <v>45853</v>
      </c>
      <c r="D8" s="20">
        <v>45854</v>
      </c>
      <c r="E8" s="20">
        <v>45855</v>
      </c>
      <c r="F8" s="20">
        <v>45856</v>
      </c>
      <c r="G8" s="20">
        <v>45857</v>
      </c>
      <c r="H8" s="20">
        <v>45858</v>
      </c>
    </row>
    <row r="9" spans="1:9" s="5" customFormat="1" ht="48" customHeight="1"/>
    <row r="10" spans="1:9" s="6" customFormat="1" ht="19.5" customHeight="1">
      <c r="B10" s="23">
        <f t="array" ref="B10:H10">JoursEtSemaines+DATE(AnnéeCalendrier,7,1)-WEEKDAY(DATE(AnnéeCalendrier,7,1),(DébutSemaine="lundi")+1)+22</f>
        <v>45859</v>
      </c>
      <c r="C10" s="23">
        <v>45860</v>
      </c>
      <c r="D10" s="23">
        <v>45861</v>
      </c>
      <c r="E10" s="23">
        <v>45862</v>
      </c>
      <c r="F10" s="23">
        <v>45863</v>
      </c>
      <c r="G10" s="23">
        <v>45864</v>
      </c>
      <c r="H10" s="23">
        <v>45865</v>
      </c>
    </row>
    <row r="11" spans="1:9" s="5" customFormat="1" ht="48" customHeight="1">
      <c r="B11" s="15"/>
      <c r="C11" s="15"/>
      <c r="D11" s="15"/>
      <c r="E11" s="15"/>
      <c r="F11" s="15"/>
      <c r="G11" s="15"/>
      <c r="H11" s="15"/>
    </row>
    <row r="12" spans="1:9" s="6" customFormat="1" ht="19.5" customHeight="1">
      <c r="B12" s="20">
        <f t="array" ref="B12:H12">JoursEtSemaines+DATE(AnnéeCalendrier,7,1)-WEEKDAY(DATE(AnnéeCalendrier,7,1),(DébutSemaine="lundi")+1)+29</f>
        <v>45866</v>
      </c>
      <c r="C12" s="20">
        <v>45867</v>
      </c>
      <c r="D12" s="20">
        <v>45868</v>
      </c>
      <c r="E12" s="20">
        <v>45869</v>
      </c>
      <c r="F12" s="20">
        <v>45870</v>
      </c>
      <c r="G12" s="20">
        <v>45871</v>
      </c>
      <c r="H12" s="20">
        <v>45872</v>
      </c>
    </row>
    <row r="13" spans="1:9" s="5" customFormat="1" ht="48" customHeight="1"/>
    <row r="14" spans="1:9" s="6" customFormat="1" ht="19.5" customHeight="1">
      <c r="B14" s="23">
        <f t="array" ref="B14:C14">JoursEtSemaines+DATE(AnnéeCalendrier,7,1)-WEEKDAY(DATE(AnnéeCalendrier,7,1),(DébutSemaine="lundi")+1)+36</f>
        <v>45873</v>
      </c>
      <c r="C14" s="23">
        <v>45874</v>
      </c>
      <c r="D14" s="33" t="s">
        <v>0</v>
      </c>
      <c r="E14" s="33"/>
      <c r="F14" s="33"/>
      <c r="G14" s="33"/>
      <c r="H14" s="33"/>
    </row>
    <row r="15" spans="1:9" s="5" customFormat="1" ht="48" customHeight="1">
      <c r="B15" s="15"/>
      <c r="C15" s="15"/>
      <c r="D15" s="34"/>
      <c r="E15" s="34"/>
      <c r="F15" s="34"/>
      <c r="G15" s="34"/>
      <c r="H15" s="34"/>
    </row>
  </sheetData>
  <mergeCells count="3">
    <mergeCell ref="B2:D2"/>
    <mergeCell ref="D14:H14"/>
    <mergeCell ref="D15:H15"/>
  </mergeCells>
  <conditionalFormatting sqref="B4:G4">
    <cfRule type="expression" dxfId="11" priority="1">
      <formula>DAY(B4)&gt;8</formula>
    </cfRule>
  </conditionalFormatting>
  <conditionalFormatting sqref="B12:H12 B14:C14">
    <cfRule type="expression" dxfId="10" priority="2">
      <formula>AND(DAY(B12)&gt;=1,DAY(B12)&lt;=15)</formula>
    </cfRule>
  </conditionalFormatting>
  <dataValidations count="7">
    <dataValidation allowBlank="1" showInputMessage="1" showErrorMessage="1" prompt="Jour de la semaine défini automatiquement." sqref="C3:H3" xr:uid="{00000000-0002-0000-06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6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6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600-000004000000}"/>
    <dataValidation allowBlank="1" showInputMessage="1" prompt="Entrez les notes mensuelles dans cette cellule." sqref="D15:H15" xr:uid="{00000000-0002-0000-0600-000005000000}"/>
    <dataValidation allowBlank="1" showInputMessage="1" prompt="Entrez les notes mensuelles dans la cellule ci-dessous." sqref="D14:H14" xr:uid="{00000000-0002-0000-06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600-000007000000}"/>
  </dataValidations>
  <printOptions horizontalCentered="1"/>
  <pageMargins left="0.25" right="0.25" top="0.5" bottom="0.5" header="0.3" footer="0.3"/>
  <pageSetup paperSize="9" orientation="landscape" r:id="rId1"/>
  <headerFooter differentFirst="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7" tint="0.59999389629810485"/>
    <pageSetUpPr fitToPage="1"/>
  </sheetPr>
  <dimension ref="A1:I15"/>
  <sheetViews>
    <sheetView showGridLines="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2" t="str">
        <f>"Août "&amp;AnnéeCalendrier</f>
        <v>Août 2025</v>
      </c>
      <c r="C2" s="32"/>
      <c r="D2" s="32"/>
      <c r="E2" s="2"/>
      <c r="F2" s="2"/>
      <c r="G2" s="2"/>
      <c r="H2" s="3"/>
    </row>
    <row r="3" spans="1:9" s="4" customFormat="1" ht="19.5" customHeight="1" thickBot="1">
      <c r="A3" s="1"/>
      <c r="B3" s="18" t="str">
        <f>DébutSemaine</f>
        <v>lundi</v>
      </c>
      <c r="C3" s="18" t="str">
        <f t="shared" ref="C3:H3" si="0">TEXT(C4,"jjjj")</f>
        <v>mardi</v>
      </c>
      <c r="D3" s="18" t="str">
        <f t="shared" si="0"/>
        <v>mercredi</v>
      </c>
      <c r="E3" s="18" t="str">
        <f t="shared" si="0"/>
        <v>jeudi</v>
      </c>
      <c r="F3" s="18" t="str">
        <f t="shared" si="0"/>
        <v>vendredi</v>
      </c>
      <c r="G3" s="18" t="str">
        <f t="shared" si="0"/>
        <v>samedi</v>
      </c>
      <c r="H3" s="18" t="str">
        <f t="shared" si="0"/>
        <v>dimanche</v>
      </c>
    </row>
    <row r="4" spans="1:9" s="6" customFormat="1" ht="19.5" customHeight="1">
      <c r="B4" s="20">
        <f t="array" ref="B4:H4">JoursEtSemaines+DATE(AnnéeCalendrier,8,1)-WEEKDAY(DATE(AnnéeCalendrier,8,1),(DébutSemaine="lundi")+1)+1</f>
        <v>45866</v>
      </c>
      <c r="C4" s="20">
        <v>45867</v>
      </c>
      <c r="D4" s="20">
        <v>45868</v>
      </c>
      <c r="E4" s="20">
        <v>45869</v>
      </c>
      <c r="F4" s="20">
        <v>45870</v>
      </c>
      <c r="G4" s="20">
        <v>45871</v>
      </c>
      <c r="H4" s="20">
        <v>45872</v>
      </c>
    </row>
    <row r="5" spans="1:9" s="5" customFormat="1" ht="48" customHeight="1"/>
    <row r="6" spans="1:9" s="6" customFormat="1" ht="19.5" customHeight="1">
      <c r="B6" s="23">
        <f t="array" ref="B6:H6">JoursEtSemaines+DATE(AnnéeCalendrier,8,1)-WEEKDAY(DATE(AnnéeCalendrier,8,1),(DébutSemaine="lundi")+1)+8</f>
        <v>45873</v>
      </c>
      <c r="C6" s="23">
        <v>45874</v>
      </c>
      <c r="D6" s="23">
        <v>45875</v>
      </c>
      <c r="E6" s="23">
        <v>45876</v>
      </c>
      <c r="F6" s="23">
        <v>45877</v>
      </c>
      <c r="G6" s="23">
        <v>45878</v>
      </c>
      <c r="H6" s="23">
        <v>45879</v>
      </c>
    </row>
    <row r="7" spans="1:9" s="5" customFormat="1" ht="48" customHeight="1">
      <c r="B7" s="15"/>
      <c r="C7" s="15"/>
      <c r="D7" s="15"/>
      <c r="E7" s="15"/>
      <c r="F7" s="15"/>
      <c r="G7" s="15"/>
      <c r="H7" s="15"/>
    </row>
    <row r="8" spans="1:9" s="6" customFormat="1" ht="19.5" customHeight="1">
      <c r="B8" s="20">
        <f t="array" ref="B8:H8">JoursEtSemaines+DATE(AnnéeCalendrier,8,1)-WEEKDAY(DATE(AnnéeCalendrier,8,1),(DébutSemaine="lundi")+1)+15</f>
        <v>45880</v>
      </c>
      <c r="C8" s="20">
        <v>45881</v>
      </c>
      <c r="D8" s="20">
        <v>45882</v>
      </c>
      <c r="E8" s="20">
        <v>45883</v>
      </c>
      <c r="F8" s="20">
        <v>45884</v>
      </c>
      <c r="G8" s="20">
        <v>45885</v>
      </c>
      <c r="H8" s="20">
        <v>45886</v>
      </c>
    </row>
    <row r="9" spans="1:9" s="5" customFormat="1" ht="48" customHeight="1"/>
    <row r="10" spans="1:9" s="6" customFormat="1" ht="19.5" customHeight="1">
      <c r="B10" s="23">
        <f t="array" ref="B10:H10">JoursEtSemaines+DATE(AnnéeCalendrier,8,1)-WEEKDAY(DATE(AnnéeCalendrier,8,1),(DébutSemaine="lundi")+1)+22</f>
        <v>45887</v>
      </c>
      <c r="C10" s="23">
        <v>45888</v>
      </c>
      <c r="D10" s="23">
        <v>45889</v>
      </c>
      <c r="E10" s="23">
        <v>45890</v>
      </c>
      <c r="F10" s="23">
        <v>45891</v>
      </c>
      <c r="G10" s="23">
        <v>45892</v>
      </c>
      <c r="H10" s="23">
        <v>45893</v>
      </c>
    </row>
    <row r="11" spans="1:9" s="5" customFormat="1" ht="48" customHeight="1">
      <c r="B11" s="15"/>
      <c r="C11" s="15"/>
      <c r="D11" s="15"/>
      <c r="E11" s="15"/>
      <c r="F11" s="15"/>
      <c r="G11" s="15"/>
      <c r="H11" s="15"/>
    </row>
    <row r="12" spans="1:9" s="6" customFormat="1" ht="19.5" customHeight="1">
      <c r="B12" s="20">
        <f t="array" ref="B12:H12">JoursEtSemaines+DATE(AnnéeCalendrier,8,1)-WEEKDAY(DATE(AnnéeCalendrier,8,1),(DébutSemaine="lundi")+1)+29</f>
        <v>45894</v>
      </c>
      <c r="C12" s="20">
        <v>45895</v>
      </c>
      <c r="D12" s="20">
        <v>45896</v>
      </c>
      <c r="E12" s="20">
        <v>45897</v>
      </c>
      <c r="F12" s="20">
        <v>45898</v>
      </c>
      <c r="G12" s="20">
        <v>45899</v>
      </c>
      <c r="H12" s="20">
        <v>45900</v>
      </c>
    </row>
    <row r="13" spans="1:9" s="5" customFormat="1" ht="48" customHeight="1"/>
    <row r="14" spans="1:9" s="6" customFormat="1" ht="19.5" customHeight="1">
      <c r="B14" s="23">
        <f t="array" ref="B14:C14">JoursEtSemaines+DATE(AnnéeCalendrier,8,1)-WEEKDAY(DATE(AnnéeCalendrier,8,1),(DébutSemaine="lundi")+1)+36</f>
        <v>45901</v>
      </c>
      <c r="C14" s="23">
        <v>45902</v>
      </c>
      <c r="D14" s="33" t="s">
        <v>0</v>
      </c>
      <c r="E14" s="33"/>
      <c r="F14" s="33"/>
      <c r="G14" s="33"/>
      <c r="H14" s="33"/>
    </row>
    <row r="15" spans="1:9" s="5" customFormat="1" ht="48" customHeight="1">
      <c r="B15" s="15"/>
      <c r="C15" s="15"/>
      <c r="D15" s="34"/>
      <c r="E15" s="34"/>
      <c r="F15" s="34"/>
      <c r="G15" s="34"/>
      <c r="H15" s="34"/>
    </row>
  </sheetData>
  <mergeCells count="3">
    <mergeCell ref="B2:D2"/>
    <mergeCell ref="D14:H14"/>
    <mergeCell ref="D15:H15"/>
  </mergeCells>
  <conditionalFormatting sqref="B4:G4">
    <cfRule type="expression" dxfId="9" priority="1">
      <formula>DAY(B4)&gt;8</formula>
    </cfRule>
  </conditionalFormatting>
  <conditionalFormatting sqref="B12:H12 B14:C14">
    <cfRule type="expression" dxfId="8" priority="2">
      <formula>AND(DAY(B12)&gt;=1,DAY(B12)&lt;=15)</formula>
    </cfRule>
  </conditionalFormatting>
  <dataValidations count="7">
    <dataValidation allowBlank="1" showInputMessage="1" showErrorMessage="1" prompt="Jour de la semaine défini automatiquement." sqref="C3:H3" xr:uid="{00000000-0002-0000-07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700-000001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700-000003000000}"/>
    <dataValidation allowBlank="1" showInputMessage="1" prompt="Entrez les notes mensuelles dans la cellule ci-dessous." sqref="D14:H14" xr:uid="{00000000-0002-0000-0700-000004000000}"/>
    <dataValidation allowBlank="1" showInputMessage="1" prompt="Entrez les notes mensuelles dans cette cellule." sqref="D15:H15" xr:uid="{00000000-0002-0000-07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7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700-000007000000}"/>
  </dataValidations>
  <printOptions horizontalCentered="1"/>
  <pageMargins left="0.25" right="0.25" top="0.5" bottom="0.5" header="0.3" footer="0.3"/>
  <pageSetup paperSize="9" orientation="landscape" r:id="rId1"/>
  <headerFooter differentFirst="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5" tint="0.59999389629810485"/>
    <pageSetUpPr fitToPage="1"/>
  </sheetPr>
  <dimension ref="A1:I15"/>
  <sheetViews>
    <sheetView showGridLines="0" zoomScaleNormal="100" workbookViewId="0">
      <selection activeCell="B2" sqref="B2:D2"/>
    </sheetView>
  </sheetViews>
  <sheetFormatPr baseColWidth="10" defaultColWidth="8.85546875" defaultRowHeight="14"/>
  <cols>
    <col min="1" max="1" width="1.7109375" style="1" customWidth="1"/>
    <col min="2" max="8" width="15.42578125" style="1" customWidth="1"/>
    <col min="9" max="9" width="1.7109375" style="1" customWidth="1"/>
    <col min="10" max="10" width="10.7109375" style="12" customWidth="1"/>
    <col min="11" max="16384" width="8.85546875" style="12"/>
  </cols>
  <sheetData>
    <row r="1" spans="1:9" s="1" customFormat="1" ht="9" customHeight="1">
      <c r="I1" s="1" t="s">
        <v>1</v>
      </c>
    </row>
    <row r="2" spans="1:9" s="1" customFormat="1" ht="100.5" customHeight="1">
      <c r="B2" s="35" t="str">
        <f>"Septembre "&amp;AnnéeCalendrier</f>
        <v>Septembre 2025</v>
      </c>
      <c r="C2" s="35"/>
      <c r="D2" s="35"/>
      <c r="E2" s="2"/>
      <c r="F2" s="2"/>
      <c r="G2" s="2"/>
      <c r="H2" s="3"/>
    </row>
    <row r="3" spans="1:9" s="4" customFormat="1" ht="19.5" customHeight="1" thickBot="1">
      <c r="A3" s="1"/>
      <c r="B3" s="19" t="str">
        <f>DébutSemaine</f>
        <v>lundi</v>
      </c>
      <c r="C3" s="19" t="str">
        <f t="shared" ref="C3:H3" si="0">TEXT(C4,"jjjj")</f>
        <v>mardi</v>
      </c>
      <c r="D3" s="19" t="str">
        <f t="shared" si="0"/>
        <v>mercredi</v>
      </c>
      <c r="E3" s="19" t="str">
        <f t="shared" si="0"/>
        <v>jeudi</v>
      </c>
      <c r="F3" s="19" t="str">
        <f t="shared" si="0"/>
        <v>vendredi</v>
      </c>
      <c r="G3" s="19" t="str">
        <f t="shared" si="0"/>
        <v>samedi</v>
      </c>
      <c r="H3" s="19" t="str">
        <f t="shared" si="0"/>
        <v>dimanche</v>
      </c>
    </row>
    <row r="4" spans="1:9" s="6" customFormat="1" ht="19.5" customHeight="1">
      <c r="B4" s="20">
        <f t="array" ref="B4:H4">JoursEtSemaines+DATE(AnnéeCalendrier,9,1)-WEEKDAY(DATE(AnnéeCalendrier,9,1),(DébutSemaine="lundi")+1)+1</f>
        <v>45901</v>
      </c>
      <c r="C4" s="20">
        <v>45902</v>
      </c>
      <c r="D4" s="20">
        <v>45903</v>
      </c>
      <c r="E4" s="20">
        <v>45904</v>
      </c>
      <c r="F4" s="20">
        <v>45905</v>
      </c>
      <c r="G4" s="20">
        <v>45906</v>
      </c>
      <c r="H4" s="20">
        <v>45907</v>
      </c>
    </row>
    <row r="5" spans="1:9" s="5" customFormat="1" ht="48" customHeight="1"/>
    <row r="6" spans="1:9" s="6" customFormat="1" ht="19.5" customHeight="1">
      <c r="B6" s="22">
        <f t="array" ref="B6:H6">JoursEtSemaines+DATE(AnnéeCalendrier,9,1)-WEEKDAY(DATE(AnnéeCalendrier,9,1),(DébutSemaine="lundi")+1)+8</f>
        <v>45908</v>
      </c>
      <c r="C6" s="22">
        <v>45909</v>
      </c>
      <c r="D6" s="22">
        <v>45910</v>
      </c>
      <c r="E6" s="22">
        <v>45911</v>
      </c>
      <c r="F6" s="22">
        <v>45912</v>
      </c>
      <c r="G6" s="22">
        <v>45913</v>
      </c>
      <c r="H6" s="22">
        <v>45914</v>
      </c>
    </row>
    <row r="7" spans="1:9" s="5" customFormat="1" ht="48" customHeight="1">
      <c r="B7" s="14"/>
      <c r="C7" s="14"/>
      <c r="D7" s="14"/>
      <c r="E7" s="14"/>
      <c r="F7" s="14"/>
      <c r="G7" s="14"/>
      <c r="H7" s="14"/>
    </row>
    <row r="8" spans="1:9" s="6" customFormat="1" ht="19.5" customHeight="1">
      <c r="B8" s="20">
        <f t="array" ref="B8:H8">JoursEtSemaines+DATE(AnnéeCalendrier,9,1)-WEEKDAY(DATE(AnnéeCalendrier,9,1),(DébutSemaine="lundi")+1)+15</f>
        <v>45915</v>
      </c>
      <c r="C8" s="20">
        <v>45916</v>
      </c>
      <c r="D8" s="20">
        <v>45917</v>
      </c>
      <c r="E8" s="20">
        <v>45918</v>
      </c>
      <c r="F8" s="20">
        <v>45919</v>
      </c>
      <c r="G8" s="20">
        <v>45920</v>
      </c>
      <c r="H8" s="20">
        <v>45921</v>
      </c>
    </row>
    <row r="9" spans="1:9" s="5" customFormat="1" ht="48" customHeight="1"/>
    <row r="10" spans="1:9" s="6" customFormat="1" ht="19.5" customHeight="1">
      <c r="B10" s="22">
        <f t="array" ref="B10:H10">JoursEtSemaines+DATE(AnnéeCalendrier,9,1)-WEEKDAY(DATE(AnnéeCalendrier,9,1),(DébutSemaine="lundi")+1)+22</f>
        <v>45922</v>
      </c>
      <c r="C10" s="22">
        <v>45923</v>
      </c>
      <c r="D10" s="22">
        <v>45924</v>
      </c>
      <c r="E10" s="22">
        <v>45925</v>
      </c>
      <c r="F10" s="22">
        <v>45926</v>
      </c>
      <c r="G10" s="22">
        <v>45927</v>
      </c>
      <c r="H10" s="22">
        <v>45928</v>
      </c>
    </row>
    <row r="11" spans="1:9" s="5" customFormat="1" ht="48" customHeight="1">
      <c r="B11" s="14"/>
      <c r="C11" s="14"/>
      <c r="D11" s="14"/>
      <c r="E11" s="14"/>
      <c r="F11" s="14"/>
      <c r="G11" s="14"/>
      <c r="H11" s="14"/>
    </row>
    <row r="12" spans="1:9" s="6" customFormat="1" ht="19.5" customHeight="1">
      <c r="B12" s="20">
        <f t="array" ref="B12:H12">JoursEtSemaines+DATE(AnnéeCalendrier,9,1)-WEEKDAY(DATE(AnnéeCalendrier,9,1),(DébutSemaine="lundi")+1)+29</f>
        <v>45929</v>
      </c>
      <c r="C12" s="20">
        <v>45930</v>
      </c>
      <c r="D12" s="20">
        <v>45931</v>
      </c>
      <c r="E12" s="20">
        <v>45932</v>
      </c>
      <c r="F12" s="20">
        <v>45933</v>
      </c>
      <c r="G12" s="20">
        <v>45934</v>
      </c>
      <c r="H12" s="20">
        <v>45935</v>
      </c>
    </row>
    <row r="13" spans="1:9" s="5" customFormat="1" ht="48" customHeight="1"/>
    <row r="14" spans="1:9" s="6" customFormat="1" ht="19.5" customHeight="1">
      <c r="B14" s="22">
        <f t="array" ref="B14:C14">JoursEtSemaines+DATE(AnnéeCalendrier,9,1)-WEEKDAY(DATE(AnnéeCalendrier,9,1),(DébutSemaine="lundi")+1)+36</f>
        <v>45936</v>
      </c>
      <c r="C14" s="22">
        <v>45937</v>
      </c>
      <c r="D14" s="36" t="s">
        <v>0</v>
      </c>
      <c r="E14" s="36"/>
      <c r="F14" s="36"/>
      <c r="G14" s="36"/>
      <c r="H14" s="36"/>
    </row>
    <row r="15" spans="1:9" s="5" customFormat="1" ht="48" customHeight="1">
      <c r="B15" s="14"/>
      <c r="C15" s="14"/>
      <c r="D15" s="37"/>
      <c r="E15" s="37"/>
      <c r="F15" s="37"/>
      <c r="G15" s="37"/>
      <c r="H15" s="37"/>
    </row>
  </sheetData>
  <mergeCells count="3">
    <mergeCell ref="B2:D2"/>
    <mergeCell ref="D14:H14"/>
    <mergeCell ref="D15:H15"/>
  </mergeCells>
  <conditionalFormatting sqref="B4:G4">
    <cfRule type="expression" dxfId="7" priority="1">
      <formula>DAY(B4)&gt;8</formula>
    </cfRule>
  </conditionalFormatting>
  <conditionalFormatting sqref="B12:H12 B14:C14">
    <cfRule type="expression" dxfId="6" priority="2">
      <formula>AND(DAY(B12)&gt;=1,DAY(B12)&lt;=15)</formula>
    </cfRule>
  </conditionalFormatting>
  <dataValidations count="7">
    <dataValidation allowBlank="1" showInputMessage="1" showErrorMessage="1" prompt="Jour de la semaine défini automatiquement." sqref="C3:H3" xr:uid="{00000000-0002-0000-08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800-000001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8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800-000004000000}"/>
    <dataValidation allowBlank="1" showInputMessage="1" prompt="Entrez les notes mensuelles dans cette cellule." sqref="D15:H15" xr:uid="{00000000-0002-0000-0800-000005000000}"/>
    <dataValidation allowBlank="1" showInputMessage="1" prompt="Entrez les notes mensuelles dans la cellule ci-dessous." sqref="D14:H14" xr:uid="{00000000-0002-0000-08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800-000007000000}"/>
  </dataValidations>
  <printOptions horizontalCentered="1"/>
  <pageMargins left="0.25" right="0.25" top="0.5" bottom="0.5" header="0.3" footer="0.3"/>
  <pageSetup paperSize="9" orientation="landscape" r:id="rId1"/>
  <headerFooter differentFirst="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Props1.xml><?xml version="1.0" encoding="utf-8"?>
<ds:datastoreItem xmlns:ds="http://schemas.openxmlformats.org/officeDocument/2006/customXml" ds:itemID="{86ED1248-DDD5-4B2F-BC86-1A407517E297}">
  <ds:schemaRefs>
    <ds:schemaRef ds:uri="http://schemas.microsoft.com/sharepoint/v3/contenttype/forms"/>
  </ds:schemaRefs>
</ds:datastoreItem>
</file>

<file path=customXml/itemProps2.xml><?xml version="1.0" encoding="utf-8"?>
<ds:datastoreItem xmlns:ds="http://schemas.openxmlformats.org/officeDocument/2006/customXml" ds:itemID="{565EFC20-3718-42DF-BAE7-7964A5CE8C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4B83FF-5F60-4043-B674-16CF678972E2}">
  <ds:schemaRefs>
    <ds:schemaRef ds:uri="http://schemas.microsoft.com/office/2006/metadata/properties"/>
    <ds:schemaRef ds:uri="http://schemas.microsoft.com/office/infopath/2007/PartnerControls"/>
    <ds:schemaRef ds:uri="71af3243-3dd4-4a8d-8c0d-dd76da1f02a5"/>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12</vt:i4>
      </vt:variant>
      <vt:variant>
        <vt:lpstr>Plages nommées</vt:lpstr>
      </vt:variant>
      <vt:variant>
        <vt:i4>39</vt:i4>
      </vt:variant>
    </vt:vector>
  </HeadingPairs>
  <TitlesOfParts>
    <vt:vector size="51" baseType="lpstr">
      <vt:lpstr>Janvier</vt:lpstr>
      <vt:lpstr>Février</vt:lpstr>
      <vt:lpstr>Mars</vt:lpstr>
      <vt:lpstr>Avril</vt:lpstr>
      <vt:lpstr>Mai</vt:lpstr>
      <vt:lpstr>Juin</vt:lpstr>
      <vt:lpstr>Juillet</vt:lpstr>
      <vt:lpstr>Août</vt:lpstr>
      <vt:lpstr>Septembre</vt:lpstr>
      <vt:lpstr>Octobre</vt:lpstr>
      <vt:lpstr>Novembre</vt:lpstr>
      <vt:lpstr>Décembre</vt:lpstr>
      <vt:lpstr>AnnéeCalendrier</vt:lpstr>
      <vt:lpstr>DébutSemaine</vt:lpstr>
      <vt:lpstr>Août!Zone_d_impression</vt:lpstr>
      <vt:lpstr>Avril!Zone_d_impression</vt:lpstr>
      <vt:lpstr>Décembre!Zone_d_impression</vt:lpstr>
      <vt:lpstr>Février!Zone_d_impression</vt:lpstr>
      <vt:lpstr>Janvier!Zone_d_impression</vt:lpstr>
      <vt:lpstr>Juillet!Zone_d_impression</vt:lpstr>
      <vt:lpstr>Juin!Zone_d_impression</vt:lpstr>
      <vt:lpstr>Mai!Zone_d_impression</vt:lpstr>
      <vt:lpstr>Mars!Zone_d_impression</vt:lpstr>
      <vt:lpstr>Novembre!Zone_d_impression</vt:lpstr>
      <vt:lpstr>Octobre!Zone_d_impression</vt:lpstr>
      <vt:lpstr>Septembre!Zone_d_impression</vt:lpstr>
      <vt:lpstr>ZoneTitreColonne1...H12.1</vt:lpstr>
      <vt:lpstr>ZoneTitreColonne1...H12.10</vt:lpstr>
      <vt:lpstr>ZoneTitreColonne1...H12.11</vt:lpstr>
      <vt:lpstr>ZoneTitreColonne1...H12.12</vt:lpstr>
      <vt:lpstr>ZoneTitreColonne1...H12.2</vt:lpstr>
      <vt:lpstr>ZoneTitreColonne1...H12.3</vt:lpstr>
      <vt:lpstr>ZoneTitreColonne1...H12.4</vt:lpstr>
      <vt:lpstr>ZoneTitreColonne1...H12.5</vt:lpstr>
      <vt:lpstr>ZoneTitreColonne1...H12.6</vt:lpstr>
      <vt:lpstr>ZoneTitreColonne1...H12.7</vt:lpstr>
      <vt:lpstr>ZoneTitreColonne1...H12.8</vt:lpstr>
      <vt:lpstr>ZoneTitreColonne1...H12.9</vt:lpstr>
      <vt:lpstr>ZoneTitreColonne2...C14.1</vt:lpstr>
      <vt:lpstr>ZoneTitreColonne2...C14.10</vt:lpstr>
      <vt:lpstr>ZoneTitreColonne2...C14.11</vt:lpstr>
      <vt:lpstr>ZoneTitreColonne2...C14.12</vt:lpstr>
      <vt:lpstr>ZoneTitreColonne2...C14.2</vt:lpstr>
      <vt:lpstr>ZoneTitreColonne2...C14.3</vt:lpstr>
      <vt:lpstr>ZoneTitreColonne2...C14.4</vt:lpstr>
      <vt:lpstr>ZoneTitreColonne2...C14.5</vt:lpstr>
      <vt:lpstr>ZoneTitreColonne2...C14.6</vt:lpstr>
      <vt:lpstr>ZoneTitreColonne2...C14.7</vt:lpstr>
      <vt:lpstr>ZoneTitreColonne2...C14.8</vt:lpstr>
      <vt:lpstr>ZoneTitreColonne2...C14.9</vt:lpstr>
      <vt:lpstr>ZoneTitreLigne1..K3</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
  <dcterms:created xsi:type="dcterms:W3CDTF">2020-10-06T20:15:16Z</dcterms:created>
  <dcterms:modified xsi:type="dcterms:W3CDTF">2024-01-22T17:39:14Z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