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tables/table2.xml" ContentType="application/vnd.openxmlformats-officedocument.spreadsheetml.table+xml"/>
  <Override PartName="/xl/slicers/slicer3.xml" ContentType="application/vnd.ms-excel.slicer+xml"/>
  <Override PartName="/xl/drawings/drawing6.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166925"/>
  <mc:AlternateContent xmlns:mc="http://schemas.openxmlformats.org/markup-compatibility/2006">
    <mc:Choice Requires="x15">
      <x15ac:absPath xmlns:x15ac="http://schemas.microsoft.com/office/spreadsheetml/2010/11/ac" url="/Users/nico_parent/Library/CloudStorage/GoogleDrive-n.parent@morpheus-formation.fr/Drive partagés/1.MORPHEUS FORMATION/1.Formations/1.Excel/0.Produits Excel/Matrice des compétences RH/"/>
    </mc:Choice>
  </mc:AlternateContent>
  <xr:revisionPtr revIDLastSave="0" documentId="13_ncr:1_{5A07E151-9CFD-2145-8695-0246E219DC3A}" xr6:coauthVersionLast="47" xr6:coauthVersionMax="47" xr10:uidLastSave="{00000000-0000-0000-0000-000000000000}"/>
  <workbookProtection workbookAlgorithmName="SHA-512" workbookHashValue="tXotz9uqAM51puTbXpEYGobHbXac0OslRI/4W4UIQ7wTKNq9hYyIDc5FvK3mX7RGDSO11uaQQrQulw9xh2ORlA==" workbookSaltValue="zNyBGJqSSV1J/kJQAHNuCg==" workbookSpinCount="100000" lockStructure="1"/>
  <bookViews>
    <workbookView xWindow="0" yWindow="500" windowWidth="38400" windowHeight="20000" xr2:uid="{6F1E0301-B05C-ED40-8124-53766DC39D93}"/>
  </bookViews>
  <sheets>
    <sheet name="Mot de passe" sheetId="11" r:id="rId1"/>
    <sheet name="Notice" sheetId="8" r:id="rId2"/>
    <sheet name="Salariés" sheetId="3" r:id="rId3"/>
    <sheet name="Tableau de bord" sheetId="4" r:id="rId4"/>
    <sheet name="Compétences" sheetId="5" r:id="rId5"/>
    <sheet name="Analyse" sheetId="6" r:id="rId6"/>
  </sheets>
  <externalReferences>
    <externalReference r:id="rId7"/>
    <externalReference r:id="rId8"/>
  </externalReferences>
  <definedNames>
    <definedName name="Année">OFFSET('[1]Tab. Amortissement (année)'!$A$2,0,0,COUNT('[1]Tab. Amortissement (année)'!$A$2:$A$100))</definedName>
    <definedName name="Assurance_annuelle">OFFSET('[1]Tab. Amortissement (année)'!$D$2,0,0,COUNT('[1]Tab. Amortissement (année)'!$D$2:$D$100))</definedName>
    <definedName name="Capital_remboursé">OFFSET('[1]Tab. Amortissement (année)'!$F$2,0,0,COUNT('[1]Tab. Amortissement (année)'!$F$2:$F$100))</definedName>
    <definedName name="Hard_Attendu" localSheetId="0">OFFSET([2]Analyse!$G$17,,,COUNTA([2]Analyse!$G$17:$G$26))</definedName>
    <definedName name="Hard_Attendu">OFFSET(Analyse!$G$27,,,COUNTA(Analyse!$G$27:$G$36))</definedName>
    <definedName name="Hard_Evalue" localSheetId="0">OFFSET([2]Analyse!$H$17,,,COUNTA([2]Analyse!$H$17:$H$26))</definedName>
    <definedName name="Hard_Evalue">OFFSET(Analyse!$H$27,,,COUNTA(Analyse!$H$27:$H$36))</definedName>
    <definedName name="Hard_skills" localSheetId="0">OFFSET([2]Analyse!$F$17,,,COUNTA([2]Analyse!$F$17:$F$26))</definedName>
    <definedName name="Hard_skills">OFFSET(Analyse!$F$27,,,COUNTA(Analyse!$F$27:$F$36))</definedName>
    <definedName name="Intérêts_annuels">OFFSET('[1]Tab. Amortissement (année)'!$C$2,0,0,COUNT('[1]Tab. Amortissement (année)'!$C$2:$C$100))</definedName>
    <definedName name="Segment_Compétence">#N/A</definedName>
    <definedName name="Segment_Métier">#N/A</definedName>
    <definedName name="Segment_Métier_actuel1">#N/A</definedName>
    <definedName name="Segment_Service">#N/A</definedName>
    <definedName name="Segment_Service1">#N/A</definedName>
    <definedName name="Segment_Service2">#N/A</definedName>
    <definedName name="Segment_Sexe">#N/A</definedName>
    <definedName name="Segment_Sexe1">#N/A</definedName>
    <definedName name="Segment_Sexe2">#N/A</definedName>
    <definedName name="Segment_Type_de_compétence">#N/A</definedName>
    <definedName name="Soft_Attendu" localSheetId="0">OFFSET([2]Analyse!$G$4,,,COUNTA([2]Analyse!$G$4:$G$13))</definedName>
    <definedName name="Soft_Attendu">OFFSET(Analyse!$G$14,,,COUNTA(Analyse!$G$14:$G$23))</definedName>
    <definedName name="Soft_Evalue" localSheetId="0">OFFSET([2]Analyse!$H$4,,,COUNTA([2]Analyse!$H$4:$H$13))</definedName>
    <definedName name="Soft_Evalue">OFFSET(Analyse!$H$14,,,COUNTA(Analyse!$H$14:$H$23))</definedName>
    <definedName name="Soft_skills" localSheetId="0">OFFSET([2]Analyse!$F$4,,,COUNTA([2]Analyse!$F$4:$F$13))</definedName>
    <definedName name="Soft_skills">OFFSET(Analyse!$F$14,,,COUNTA(Analyse!$F$14:$F$23))</definedName>
  </definedNames>
  <calcPr calcId="191029"/>
  <pivotCaches>
    <pivotCache cacheId="3" r:id="rId9"/>
  </pivotCaches>
  <extLst>
    <ext xmlns:x14="http://schemas.microsoft.com/office/spreadsheetml/2009/9/main" uri="{BBE1A952-AA13-448e-AADC-164F8A28A991}">
      <x14:slicerCaches>
        <x14:slicerCache r:id="rId10"/>
        <x14:slicerCache r:id="rId11"/>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2"/>
        <x14:slicerCache r:id="rId13"/>
        <x14:slicerCache r:id="rId14"/>
        <x14:slicerCache r:id="rId15"/>
        <x14:slicerCache r:id="rId16"/>
        <x14:slicerCache r:id="rId17"/>
        <x14:slicerCache r:id="rId18"/>
        <x14:slicerCache r:id="rId1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13" i="6" l="1"/>
  <c r="F1" i="4" l="1"/>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13" i="6" l="1" a="1"/>
  <c r="J13" i="6" s="1"/>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A1" i="4"/>
  <c r="B1" i="4"/>
  <c r="C1" i="4"/>
  <c r="D1" i="4"/>
  <c r="E1" i="4"/>
  <c r="H13" i="5"/>
  <c r="F27" i="6" a="1"/>
  <c r="F27" i="6" s="1"/>
  <c r="G27" i="6" a="1"/>
  <c r="G27" i="6" s="1"/>
  <c r="H27" i="6" a="1"/>
  <c r="H27" i="6" s="1"/>
  <c r="H14" i="6" a="1"/>
  <c r="H14" i="6" s="1"/>
  <c r="G14" i="6" a="1"/>
  <c r="G14" i="6" s="1"/>
  <c r="F14" i="6" a="1"/>
  <c r="F14" i="6" s="1"/>
  <c r="F25" i="6"/>
  <c r="F12" i="6"/>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551" i="5"/>
  <c r="G552" i="5"/>
  <c r="G553" i="5"/>
  <c r="G554" i="5"/>
  <c r="G555" i="5"/>
  <c r="G556" i="5"/>
  <c r="G557" i="5"/>
  <c r="G558" i="5"/>
  <c r="G559" i="5"/>
  <c r="G560" i="5"/>
  <c r="G561"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508" i="5"/>
  <c r="G509" i="5"/>
  <c r="G510" i="5"/>
  <c r="G511" i="5"/>
  <c r="G512" i="5"/>
  <c r="G513" i="5"/>
  <c r="G514" i="5"/>
  <c r="G515" i="5"/>
  <c r="G516" i="5"/>
  <c r="G517" i="5"/>
  <c r="G518" i="5"/>
  <c r="G519" i="5"/>
  <c r="G520" i="5"/>
  <c r="G521" i="5"/>
  <c r="G522" i="5"/>
  <c r="G523" i="5"/>
  <c r="G524" i="5"/>
  <c r="G525" i="5"/>
  <c r="G526" i="5"/>
  <c r="G527" i="5"/>
  <c r="G528" i="5"/>
  <c r="G529" i="5"/>
  <c r="G530" i="5"/>
  <c r="G531" i="5"/>
  <c r="G532" i="5"/>
  <c r="G533" i="5"/>
  <c r="G534" i="5"/>
  <c r="G535" i="5"/>
  <c r="G536" i="5"/>
  <c r="G537" i="5"/>
  <c r="G538" i="5"/>
  <c r="G539" i="5"/>
  <c r="G540" i="5"/>
  <c r="G541" i="5"/>
  <c r="G542" i="5"/>
  <c r="G543" i="5"/>
  <c r="G544" i="5"/>
  <c r="G545" i="5"/>
  <c r="G546" i="5"/>
  <c r="G547" i="5"/>
  <c r="G548" i="5"/>
  <c r="G549" i="5"/>
  <c r="G550"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551" i="5"/>
  <c r="I552" i="5"/>
  <c r="I553" i="5"/>
  <c r="I554" i="5"/>
  <c r="I555" i="5"/>
  <c r="I556" i="5"/>
  <c r="I557" i="5"/>
  <c r="I558" i="5"/>
  <c r="I559" i="5"/>
  <c r="I560" i="5"/>
  <c r="I561"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551" i="5"/>
  <c r="H552" i="5"/>
  <c r="H553" i="5"/>
  <c r="H554" i="5"/>
  <c r="H555" i="5"/>
  <c r="H556" i="5"/>
  <c r="H557" i="5"/>
  <c r="H558" i="5"/>
  <c r="H559" i="5"/>
  <c r="H560" i="5"/>
  <c r="H561"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551" i="5"/>
  <c r="F552" i="5"/>
  <c r="F553" i="5"/>
  <c r="F554" i="5"/>
  <c r="F555" i="5"/>
  <c r="F556" i="5"/>
  <c r="F557" i="5"/>
  <c r="F558" i="5"/>
  <c r="F559" i="5"/>
  <c r="F560" i="5"/>
  <c r="F561"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C13" i="6" l="1"/>
  <c r="D1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<sst xmlns="http://schemas.openxmlformats.org/spreadsheetml/2006/main" count="2021" uniqueCount="206">
  <si>
    <t>NOM et Prénom</t>
  </si>
  <si>
    <t>Sexe</t>
  </si>
  <si>
    <t>Date de
naissance</t>
  </si>
  <si>
    <t>Service</t>
  </si>
  <si>
    <t>Métier actuel</t>
  </si>
  <si>
    <t>N+1 (NOM Prénom)</t>
  </si>
  <si>
    <t>Date d'entrée 
dans l'entreprise</t>
  </si>
  <si>
    <t>Date d'entrée 
dans le poste actuel</t>
  </si>
  <si>
    <t>Age</t>
  </si>
  <si>
    <t>Ancienneté 
dans l'entreprise</t>
  </si>
  <si>
    <t>Ancienneté 
dans le poste</t>
  </si>
  <si>
    <t>Finance</t>
  </si>
  <si>
    <t>Comptable</t>
  </si>
  <si>
    <t>SADOUL Gwenaël</t>
  </si>
  <si>
    <t>CELICE Dolorès</t>
  </si>
  <si>
    <t>IT</t>
  </si>
  <si>
    <t>Analyste de données</t>
  </si>
  <si>
    <t>CELLIER Igor</t>
  </si>
  <si>
    <t>POINCARÉ Roger</t>
  </si>
  <si>
    <t>Production</t>
  </si>
  <si>
    <t>Ingénieur qualité</t>
  </si>
  <si>
    <t>DUTERTRE Marie</t>
  </si>
  <si>
    <t>RH</t>
  </si>
  <si>
    <t>VALLUY Marina</t>
  </si>
  <si>
    <t>CHARBONNEAU Edgar</t>
  </si>
  <si>
    <t>Gestionnaire de paie</t>
  </si>
  <si>
    <t>MARCHAND Océane</t>
  </si>
  <si>
    <t>Directeur financier</t>
  </si>
  <si>
    <t>AUGUSTE Djeferson</t>
  </si>
  <si>
    <t>Chargé de recrutement</t>
  </si>
  <si>
    <t>Directeur de production</t>
  </si>
  <si>
    <t>Marketing</t>
  </si>
  <si>
    <t>GARDET Valentine</t>
  </si>
  <si>
    <t>THÉVENET Marie</t>
  </si>
  <si>
    <t>Vente</t>
  </si>
  <si>
    <t>Conseiller de vente</t>
  </si>
  <si>
    <t>FAVRE Carla</t>
  </si>
  <si>
    <t>CORTOT David</t>
  </si>
  <si>
    <t>Chef de projet</t>
  </si>
  <si>
    <t>Analyste financier</t>
  </si>
  <si>
    <t>BELLEGARDE Alexandrine</t>
  </si>
  <si>
    <t>Gestionnaire logistique</t>
  </si>
  <si>
    <t>BARDIN Jean-Michel</t>
  </si>
  <si>
    <t>LECLAIR Gaëtan</t>
  </si>
  <si>
    <t>Auditeur financier</t>
  </si>
  <si>
    <t>LORTIE Amadou</t>
  </si>
  <si>
    <t>Technicien de production</t>
  </si>
  <si>
    <t>Directeur marketing</t>
  </si>
  <si>
    <t>BACHELET Étienne</t>
  </si>
  <si>
    <t>AZÉMA Constance</t>
  </si>
  <si>
    <t>Responsable des ventes</t>
  </si>
  <si>
    <t>GUILLAUME Sandra</t>
  </si>
  <si>
    <t>Spécialiste en cybersécurité</t>
  </si>
  <si>
    <t>LEFRANÇOIS Julie</t>
  </si>
  <si>
    <t>Ingénieur système</t>
  </si>
  <si>
    <t>BOZONNET Franck</t>
  </si>
  <si>
    <t>Chef de produit</t>
  </si>
  <si>
    <t>SOLÉ Rémi</t>
  </si>
  <si>
    <t>Directeur commercial</t>
  </si>
  <si>
    <t>DUBUISSON Paulette</t>
  </si>
  <si>
    <t>Directeur des ressources humaines</t>
  </si>
  <si>
    <t>ALARD Dominique</t>
  </si>
  <si>
    <t>Chef d'équipe</t>
  </si>
  <si>
    <t>NICOLLIER Dylan</t>
  </si>
  <si>
    <t>Architecte cloud</t>
  </si>
  <si>
    <t>Agent commercial</t>
  </si>
  <si>
    <t>Développeur logiciel</t>
  </si>
  <si>
    <t>CHOFFARD Sacha</t>
  </si>
  <si>
    <t>BASSOT Didier</t>
  </si>
  <si>
    <t>ALARIE Léo</t>
  </si>
  <si>
    <t>GRANDIS Lou</t>
  </si>
  <si>
    <t>Responsable grands comptes</t>
  </si>
  <si>
    <t>FIGUIER Gaël</t>
  </si>
  <si>
    <t>Analyste marketing</t>
  </si>
  <si>
    <t>Gestionnaire de campagnes publicitaires</t>
  </si>
  <si>
    <t>Ingénieur de production</t>
  </si>
  <si>
    <t>CERF Valentine</t>
  </si>
  <si>
    <t>ROATTA Baudouin</t>
  </si>
  <si>
    <t>DIDIER Vivienne</t>
  </si>
  <si>
    <t>Responsable des relations</t>
  </si>
  <si>
    <t>DELON Danièle</t>
  </si>
  <si>
    <t>EMMANUELLI Yves</t>
  </si>
  <si>
    <t>CAZAL Gérard</t>
  </si>
  <si>
    <t>Contrôleur de gestion</t>
  </si>
  <si>
    <t>Salarié (NOM Prénom)</t>
  </si>
  <si>
    <t>Compétence</t>
  </si>
  <si>
    <t>Niveau
attendu</t>
  </si>
  <si>
    <t>Niveau
évalué</t>
  </si>
  <si>
    <t>Soft skill</t>
  </si>
  <si>
    <t>Adaptabilité</t>
  </si>
  <si>
    <t>BEAUREGARD Franck</t>
  </si>
  <si>
    <t>BLANC Simon</t>
  </si>
  <si>
    <t>BOURGUIGNON Thibault</t>
  </si>
  <si>
    <t>COURBIS Godefroy</t>
  </si>
  <si>
    <t>Hard skill</t>
  </si>
  <si>
    <t>Allemand</t>
  </si>
  <si>
    <t>CALVET Clovis</t>
  </si>
  <si>
    <t>FLANDIN Roméo</t>
  </si>
  <si>
    <t>Analyse des données</t>
  </si>
  <si>
    <t>COURBET Raymond</t>
  </si>
  <si>
    <t>NIEL Thomas</t>
  </si>
  <si>
    <t>Cybersécurité</t>
  </si>
  <si>
    <t>PRUDHOMME Axel</t>
  </si>
  <si>
    <t>Anglais</t>
  </si>
  <si>
    <t>DUBOIS Achille</t>
  </si>
  <si>
    <t>Attitude positive</t>
  </si>
  <si>
    <t>LUSSIER Gabriel</t>
  </si>
  <si>
    <t>THOMONT Bastien</t>
  </si>
  <si>
    <t>Autonomie</t>
  </si>
  <si>
    <t>GÉRIN Aurélien</t>
  </si>
  <si>
    <t>LUCY Théo</t>
  </si>
  <si>
    <t>Chat GPT</t>
  </si>
  <si>
    <t>Collaboration</t>
  </si>
  <si>
    <t>Communication écrite</t>
  </si>
  <si>
    <t>Communication orale</t>
  </si>
  <si>
    <t>Conduite du changement</t>
  </si>
  <si>
    <t>Connaissance des produits</t>
  </si>
  <si>
    <t>Créativité</t>
  </si>
  <si>
    <t>Curiosité</t>
  </si>
  <si>
    <t>Efficacité</t>
  </si>
  <si>
    <t>Empathie</t>
  </si>
  <si>
    <t>Espagnol</t>
  </si>
  <si>
    <t>Fiabilité</t>
  </si>
  <si>
    <t>Flexibilité</t>
  </si>
  <si>
    <t>Gestion de projet</t>
  </si>
  <si>
    <t>Gestion des conflits</t>
  </si>
  <si>
    <t>Gestion du stress</t>
  </si>
  <si>
    <t>Gestion du temps</t>
  </si>
  <si>
    <t>Google sheets</t>
  </si>
  <si>
    <t>Intelligence artificielle</t>
  </si>
  <si>
    <t>Leadership</t>
  </si>
  <si>
    <t>Logiciel Excel</t>
  </si>
  <si>
    <t>Logiciel PowerPoint</t>
  </si>
  <si>
    <t>Logiciel SAP</t>
  </si>
  <si>
    <t>Logiciel Word</t>
  </si>
  <si>
    <t>Négociation</t>
  </si>
  <si>
    <t>Nettoyage des données</t>
  </si>
  <si>
    <t>Optimisation des processus</t>
  </si>
  <si>
    <t>Pédagogie</t>
  </si>
  <si>
    <t>Prise de recul</t>
  </si>
  <si>
    <t>Programmation</t>
  </si>
  <si>
    <t>Recrutement</t>
  </si>
  <si>
    <t>Remise en question</t>
  </si>
  <si>
    <t>Réseaux sociaux</t>
  </si>
  <si>
    <t>Résolution de problèmes</t>
  </si>
  <si>
    <t>Respect</t>
  </si>
  <si>
    <t>Responsabilité</t>
  </si>
  <si>
    <t>Suivre son activité</t>
  </si>
  <si>
    <t>ASSELINEAU Marina</t>
  </si>
  <si>
    <t>COMPERE Yolande</t>
  </si>
  <si>
    <t>MILLET Axelle</t>
  </si>
  <si>
    <t>PINCHON Pascaline</t>
  </si>
  <si>
    <t>JEANNIN Édith</t>
  </si>
  <si>
    <t>DELAUNAY Aurélie</t>
  </si>
  <si>
    <t>BOUCHARD Mélanie</t>
  </si>
  <si>
    <t>GRIBELIN Valentine</t>
  </si>
  <si>
    <t>HOUDIN Iris</t>
  </si>
  <si>
    <t>GEIGER Florence</t>
  </si>
  <si>
    <t>MATTHIEU Anaïs</t>
  </si>
  <si>
    <t>Femme</t>
  </si>
  <si>
    <t>Homme</t>
  </si>
  <si>
    <t>Métier
précédent</t>
  </si>
  <si>
    <t>Total général</t>
  </si>
  <si>
    <t>Nombre de NOM et Prénom</t>
  </si>
  <si>
    <t>Étiquettes de lignes</t>
  </si>
  <si>
    <t>Salariés uniques filtrés</t>
  </si>
  <si>
    <t>Anciennété dans le poste actuel</t>
  </si>
  <si>
    <t>Anciennété dans l'entreprise</t>
  </si>
  <si>
    <t>Poste actuel</t>
  </si>
  <si>
    <t>Salarié</t>
  </si>
  <si>
    <t>Soft ou hard skill ?</t>
  </si>
  <si>
    <t>Niveau attendu</t>
  </si>
  <si>
    <t>Niveau évalué</t>
  </si>
  <si>
    <t>Informations pratiques</t>
  </si>
  <si>
    <t>Modalités</t>
  </si>
  <si>
    <t>BARDIN Jean</t>
  </si>
  <si>
    <t>CERF Anne</t>
  </si>
  <si>
    <t>POMEROY Jean</t>
  </si>
  <si>
    <t>VERLEY Hugo</t>
  </si>
  <si>
    <t>15-24</t>
  </si>
  <si>
    <t>25-34</t>
  </si>
  <si>
    <t>35-44</t>
  </si>
  <si>
    <t>45-54</t>
  </si>
  <si>
    <t>AGREGAT</t>
  </si>
  <si>
    <t>2023</t>
  </si>
  <si>
    <t>2024</t>
  </si>
  <si>
    <t>2025</t>
  </si>
  <si>
    <t>2022</t>
  </si>
  <si>
    <t>2021</t>
  </si>
  <si>
    <t>2020</t>
  </si>
  <si>
    <t>2019</t>
  </si>
  <si>
    <t>2018</t>
  </si>
  <si>
    <t>2017</t>
  </si>
  <si>
    <t>2016</t>
  </si>
  <si>
    <t>2015</t>
  </si>
  <si>
    <t>Niveau débutant</t>
  </si>
  <si>
    <t>Découvrir les programmes</t>
  </si>
  <si>
    <t>Après une analyse approfondie de vos des besoins, vous recevez un programme sur-mesure avec un planning adapté à vos disponibilités.
Nos formations sont accessibles en distanciel ou en présentiel. Le format distanciel garantit un apprentissage plus solide, car la durée est répartie sur des séances de 1h30 à 2h.
Vous pratiquez directement les notions sur le logiciel Excel, et vous pouvez vous entraîner en dehors des séances avec des exercices interactifs. Le formateur personnalise le programme tout au long de la formation.</t>
  </si>
  <si>
    <t>Niveau intermédiaire</t>
  </si>
  <si>
    <t>Niveau avancé</t>
  </si>
  <si>
    <t>Certification
Qualiopi</t>
  </si>
  <si>
    <t>Nous sommes certifiés Qualiopi, donc nos formations sont éligibles au financement CPF, OPCO, FAF, Pôle Emploi, votre entreprise…</t>
  </si>
  <si>
    <t>Par métier</t>
  </si>
  <si>
    <t>Partenaire
Tosa</t>
  </si>
  <si>
    <t>Nos formations délivrent la certification Tosa Excel : vous passez l'examen blanc du Tosa 2 séances avant la fin de la formation, puis la certification Tosa après la formation.</t>
  </si>
  <si>
    <t>Découvrir le programme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</si>
</sst>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
    <numFmt numFmtId="165" formatCode="0.0%"/>
  </numFmts>
  <fonts count="22">
    <font>
      <sz val="12"/>
      <color theme="1"/>
      <name val="Calibri"/>
      <family val="2"/>
      <scheme val="minor"/>
    </font>
    <font>
      <sz val="11"/>
      <color rgb="FF000000"/>
      <name val="Calibri"/>
      <family val="2"/>
    </font>
    <font>
      <sz val="10"/>
      <color rgb="FF000000"/>
      <name val="Calibri"/>
      <family val="2"/>
      <scheme val="minor"/>
    </font>
    <font>
      <i/>
      <sz val="11"/>
      <color rgb="FF000000"/>
      <name val="Calibri"/>
      <family val="2"/>
    </font>
    <font>
      <i/>
      <sz val="8"/>
      <color rgb="FF000000"/>
      <name val="Calibri"/>
      <family val="2"/>
    </font>
    <font>
      <b/>
      <sz val="11"/>
      <color theme="0"/>
      <name val="Calibri"/>
      <family val="2"/>
    </font>
    <font>
      <b/>
      <sz val="12"/>
      <color theme="0"/>
      <name val="Calibri"/>
      <family val="2"/>
    </font>
    <font>
      <i/>
      <sz val="11"/>
      <color theme="0"/>
      <name val="Calibri"/>
      <family val="2"/>
    </font>
    <font>
      <sz val="11"/>
      <color theme="0"/>
      <name val="Calibri"/>
      <family val="2"/>
    </font>
    <font>
      <i/>
      <sz val="8"/>
      <color theme="0"/>
      <name val="Calibri"/>
      <family val="2"/>
    </font>
    <font>
      <sz val="12"/>
      <name val="Calibri"/>
      <family val="2"/>
    </font>
    <font>
      <b/>
      <i/>
      <sz val="12"/>
      <color theme="0"/>
      <name val="Calibri"/>
      <family val="2"/>
    </font>
    <font>
      <b/>
      <sz val="12"/>
      <name val="Calibri"/>
      <family val="2"/>
    </font>
    <font>
      <b/>
      <i/>
      <sz val="11"/>
      <color theme="1"/>
      <name val="Calibri"/>
      <family val="2"/>
    </font>
    <font>
      <sz val="12"/>
      <color theme="1"/>
      <name val="Calibri"/>
      <family val="2"/>
      <scheme val="minor"/>
    </font>
    <font>
      <u/>
      <sz val="12"/>
      <color theme="10"/>
      <name val="Calibri"/>
      <family val="2"/>
      <scheme val="minor"/>
    </font>
    <font>
      <sz val="11"/>
      <color theme="1"/>
      <name val="Calibri"/>
      <family val="2"/>
      <scheme val="minor"/>
    </font>
    <font>
      <b/>
      <sz val="16"/>
      <color rgb="FF00518B"/>
      <name val="Calibri"/>
      <family val="2"/>
      <scheme val="minor"/>
    </font>
    <font>
      <b/>
      <sz val="14"/>
      <color rgb="FF00518B"/>
      <name val="Calibri"/>
      <family val="2"/>
      <scheme val="minor"/>
    </font>
    <font>
      <u/>
      <sz val="11"/>
      <color theme="10"/>
      <name val="Calibri"/>
      <family val="2"/>
      <scheme val="minor"/>
    </font>
    <font>
      <sz val="11"/>
      <color theme="1"/>
      <name val="Montserrat Regular"/>
    </font>
    <font>
      <sz val="14"/>
      <color rgb="FF00518B"/>
      <name val="Calibri"/>
      <family val="2"/>
      <scheme val="minor"/>
    </font>
  </fonts>
  <fills count="4">
    <fill>
      <patternFill patternType="none"/>
    </fill>
    <fill>
      <patternFill patternType="gray125"/>
    </fill>
    <fill>
      <patternFill patternType="solid">
        <fgColor rgb="FF00518B"/>
        <bgColor indexed="64"/>
      </patternFill>
    </fill>
    <fill>
      <patternFill patternType="solid">
        <fgColor theme="8" tint="0.79998168889431442"/>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medium">
        <color rgb="FF00518B"/>
      </left>
      <right/>
      <top style="medium">
        <color rgb="FF00518B"/>
      </top>
      <bottom style="medium">
        <color rgb="FF00518B"/>
      </bottom>
      <diagonal/>
    </border>
    <border>
      <left/>
      <right style="medium">
        <color rgb="FF00518B"/>
      </right>
      <top style="medium">
        <color rgb="FF00518B"/>
      </top>
      <bottom style="medium">
        <color rgb="FF00518B"/>
      </bottom>
      <diagonal/>
    </border>
    <border>
      <left style="medium">
        <color rgb="FF00518B"/>
      </left>
      <right style="dotted">
        <color rgb="FF00518B"/>
      </right>
      <top/>
      <bottom style="thin">
        <color rgb="FF00518B"/>
      </bottom>
      <diagonal/>
    </border>
    <border>
      <left/>
      <right style="thin">
        <color indexed="64"/>
      </right>
      <top/>
      <bottom/>
      <diagonal/>
    </border>
    <border>
      <left/>
      <right style="thin">
        <color theme="0"/>
      </right>
      <top/>
      <bottom/>
      <diagonal/>
    </border>
    <border>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medium">
        <color rgb="FF00518B"/>
      </left>
      <right style="medium">
        <color rgb="FF00518B"/>
      </right>
      <top style="medium">
        <color rgb="FF00518B"/>
      </top>
      <bottom style="medium">
        <color rgb="FF00518B"/>
      </bottom>
      <diagonal/>
    </border>
    <border>
      <left style="medium">
        <color theme="8" tint="0.79998168889431442"/>
      </left>
      <right style="medium">
        <color theme="8" tint="0.79998168889431442"/>
      </right>
      <top style="medium">
        <color rgb="FF00518B"/>
      </top>
      <bottom style="medium">
        <color theme="8" tint="0.79998168889431442"/>
      </bottom>
      <diagonal/>
    </border>
    <border>
      <left style="medium">
        <color rgb="FF00518B"/>
      </left>
      <right style="dotted">
        <color rgb="FF00518B"/>
      </right>
      <top style="medium">
        <color rgb="FF00518B"/>
      </top>
      <bottom/>
      <diagonal/>
    </border>
    <border>
      <left style="dotted">
        <color rgb="FF00518B"/>
      </left>
      <right style="medium">
        <color rgb="FF00518B"/>
      </right>
      <top style="medium">
        <color rgb="FF00518B"/>
      </top>
      <bottom/>
      <diagonal/>
    </border>
    <border>
      <left style="medium">
        <color rgb="FF00518B"/>
      </left>
      <right style="dotted">
        <color rgb="FF00518B"/>
      </right>
      <top/>
      <bottom/>
      <diagonal/>
    </border>
    <border>
      <left style="dotted">
        <color rgb="FF00518B"/>
      </left>
      <right style="medium">
        <color rgb="FF00518B"/>
      </right>
      <top/>
      <bottom/>
      <diagonal/>
    </border>
    <border>
      <left style="dotted">
        <color rgb="FF00518B"/>
      </left>
      <right style="medium">
        <color rgb="FF00518B"/>
      </right>
      <top/>
      <bottom style="thin">
        <color rgb="FF00518B"/>
      </bottom>
      <diagonal/>
    </border>
    <border>
      <left style="medium">
        <color rgb="FF00518B"/>
      </left>
      <right style="dotted">
        <color rgb="FF00518B"/>
      </right>
      <top style="thin">
        <color rgb="FF00518B"/>
      </top>
      <bottom/>
      <diagonal/>
    </border>
    <border>
      <left style="dotted">
        <color rgb="FF00518B"/>
      </left>
      <right style="medium">
        <color rgb="FF00518B"/>
      </right>
      <top style="thin">
        <color rgb="FF00518B"/>
      </top>
      <bottom/>
      <diagonal/>
    </border>
    <border>
      <left style="medium">
        <color rgb="FF00518B"/>
      </left>
      <right style="dotted">
        <color rgb="FF00518B"/>
      </right>
      <top/>
      <bottom style="medium">
        <color rgb="FF00518B"/>
      </bottom>
      <diagonal/>
    </border>
    <border>
      <left style="dotted">
        <color rgb="FF00518B"/>
      </left>
      <right style="medium">
        <color rgb="FF00518B"/>
      </right>
      <top/>
      <bottom style="medium">
        <color rgb="FF00518B"/>
      </bottom>
      <diagonal/>
    </border>
  </borders>
  <cellStyleXfs count="6">
    <xf numFmtId="0" fontId="0" fillId="0" borderId="0"/>
    <xf numFmtId="0" fontId="2" fillId="0" borderId="0"/>
    <xf numFmtId="0" fontId="16" fillId="0" borderId="0"/>
    <xf numFmtId="0" fontId="1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cellStyleXfs>
  <cellXfs count="62">
    <xf numFmtId="0" fontId="0" fillId="0" borderId="0" xfId="0"/>
    <xf numFmtId="0" fontId="1" fillId="0" borderId="0" xfId="1" applyFont="1" applyAlignment="1">
      <alignment vertical="center" wrapText="1"/>
    </xf>
    <xf numFmtId="0" fontId="2" fillId="0" borderId="0" xfId="1"/>
    <xf numFmtId="9" fontId="0" fillId="0" borderId="0" xfId="0" applyNumberFormat="1"/>
    <xf numFmtId="0" fontId="0" fillId="0" borderId="0" xfId="0" applyAlignment="1">
      <alignment horizontal="left"/>
    </xf>
    <xf numFmtId="1" fontId="0" fillId="0" borderId="0" xfId="0" applyNumberFormat="1" applyAlignment="1">
      <alignment horizontal="left"/>
    </xf>
    <xf numFmtId="0" fontId="0" fillId="0" borderId="0" xfId="0" pivotButton="1"/>
    <xf numFmtId="0" fontId="0" fillId="2" borderId="0" xfId="0" applyFill="1"/>
    <xf numFmtId="1" fontId="1" fillId="0" borderId="0" xfId="1" applyNumberFormat="1" applyFont="1" applyAlignment="1">
      <alignment vertical="center" wrapText="1"/>
    </xf>
    <xf numFmtId="164" fontId="1" fillId="0" borderId="0" xfId="1" applyNumberFormat="1" applyFont="1" applyAlignment="1">
      <alignment vertical="center" wrapText="1"/>
    </xf>
    <xf numFmtId="0" fontId="5" fillId="2" borderId="0" xfId="1" applyFont="1" applyFill="1" applyAlignment="1">
      <alignment horizontal="center" vertical="center" wrapText="1"/>
    </xf>
    <xf numFmtId="0" fontId="3" fillId="0" borderId="2" xfId="1" applyFont="1" applyBorder="1" applyAlignment="1">
      <alignment vertical="center" wrapText="1"/>
    </xf>
    <xf numFmtId="0" fontId="3" fillId="0" borderId="3" xfId="1" applyFont="1" applyBorder="1" applyAlignment="1">
      <alignment horizontal="center" vertical="center" wrapText="1"/>
    </xf>
    <xf numFmtId="0" fontId="3" fillId="0" borderId="4" xfId="1" applyFont="1" applyBorder="1" applyAlignment="1">
      <alignment horizontal="center" vertical="center" wrapText="1"/>
    </xf>
    <xf numFmtId="0" fontId="6" fillId="2" borderId="3"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13" fillId="3" borderId="2" xfId="1" applyFont="1" applyFill="1" applyBorder="1" applyAlignment="1">
      <alignment horizontal="center" vertical="center" wrapText="1"/>
    </xf>
    <xf numFmtId="0" fontId="13" fillId="3" borderId="3" xfId="1" applyFont="1" applyFill="1" applyBorder="1" applyAlignment="1">
      <alignment horizontal="center" vertical="center" wrapText="1"/>
    </xf>
    <xf numFmtId="0" fontId="13" fillId="3" borderId="4" xfId="1" applyFont="1" applyFill="1" applyBorder="1" applyAlignment="1">
      <alignment horizontal="center" vertical="center" wrapText="1"/>
    </xf>
    <xf numFmtId="165" fontId="1" fillId="0" borderId="0" xfId="1" applyNumberFormat="1" applyFont="1" applyAlignment="1">
      <alignment vertical="center" wrapText="1"/>
    </xf>
    <xf numFmtId="0" fontId="1" fillId="0" borderId="0" xfId="1" applyFont="1" applyAlignment="1">
      <alignment horizontal="center" vertical="center" wrapText="1"/>
    </xf>
    <xf numFmtId="164" fontId="1" fillId="0" borderId="0" xfId="1" applyNumberFormat="1" applyFont="1" applyAlignment="1">
      <alignment horizontal="center" vertical="center" wrapText="1"/>
    </xf>
    <xf numFmtId="165" fontId="1" fillId="0" borderId="0" xfId="1" applyNumberFormat="1" applyFont="1" applyAlignment="1">
      <alignment horizontal="center" vertical="center" wrapText="1"/>
    </xf>
    <xf numFmtId="1" fontId="1" fillId="0" borderId="0" xfId="1" applyNumberFormat="1" applyFont="1" applyAlignment="1">
      <alignment horizontal="center" vertical="center" wrapText="1"/>
    </xf>
    <xf numFmtId="0" fontId="20" fillId="0" borderId="0" xfId="2" applyFont="1" applyAlignment="1">
      <alignment horizontal="center" vertical="center" wrapText="1"/>
    </xf>
    <xf numFmtId="0" fontId="17" fillId="3" borderId="13" xfId="2" applyFont="1" applyFill="1" applyBorder="1" applyAlignment="1">
      <alignment horizontal="center" vertical="center" wrapText="1"/>
    </xf>
    <xf numFmtId="0" fontId="16" fillId="0" borderId="0" xfId="2" applyAlignment="1">
      <alignment horizontal="center" vertical="center" wrapText="1"/>
    </xf>
    <xf numFmtId="0" fontId="7" fillId="0" borderId="0" xfId="1" applyFont="1" applyAlignment="1">
      <alignment vertical="center" wrapText="1"/>
    </xf>
    <xf numFmtId="0" fontId="8" fillId="0" borderId="0" xfId="1" applyFont="1" applyAlignment="1">
      <alignment vertical="center" wrapText="1"/>
    </xf>
    <xf numFmtId="0" fontId="8" fillId="0" borderId="9" xfId="1" applyFont="1" applyBorder="1" applyAlignment="1">
      <alignment vertical="center" wrapText="1"/>
    </xf>
    <xf numFmtId="14" fontId="1" fillId="0" borderId="0" xfId="1" applyNumberFormat="1" applyFont="1" applyAlignment="1">
      <alignment vertical="center" wrapText="1"/>
    </xf>
    <xf numFmtId="14" fontId="1" fillId="0" borderId="0" xfId="1" applyNumberFormat="1" applyFont="1" applyAlignment="1">
      <alignment horizontal="left" vertical="center" wrapText="1"/>
    </xf>
    <xf numFmtId="0" fontId="1" fillId="0" borderId="8" xfId="1" applyFont="1" applyBorder="1" applyAlignment="1">
      <alignment vertical="center" wrapText="1"/>
    </xf>
    <xf numFmtId="1" fontId="3" fillId="0" borderId="0" xfId="1" applyNumberFormat="1" applyFont="1" applyAlignment="1">
      <alignment vertical="center" wrapText="1"/>
    </xf>
    <xf numFmtId="1" fontId="3" fillId="0" borderId="0" xfId="1" applyNumberFormat="1" applyFont="1" applyAlignment="1">
      <alignment horizontal="right" vertical="center" wrapText="1"/>
    </xf>
    <xf numFmtId="14" fontId="1" fillId="0" borderId="8" xfId="1" applyNumberFormat="1" applyFont="1" applyBorder="1" applyAlignment="1">
      <alignment vertical="center" wrapText="1"/>
    </xf>
    <xf numFmtId="0" fontId="7" fillId="0" borderId="10" xfId="1" applyFont="1" applyBorder="1" applyAlignment="1">
      <alignment vertical="center" wrapText="1"/>
    </xf>
    <xf numFmtId="0" fontId="7" fillId="0" borderId="11" xfId="1" applyFont="1" applyBorder="1" applyAlignment="1">
      <alignment vertical="center" wrapText="1"/>
    </xf>
    <xf numFmtId="0" fontId="9" fillId="0" borderId="12" xfId="1" applyFont="1" applyBorder="1" applyAlignment="1">
      <alignment vertical="center" wrapText="1"/>
    </xf>
    <xf numFmtId="0" fontId="1" fillId="0" borderId="8" xfId="1" applyFont="1" applyBorder="1" applyAlignment="1">
      <alignment horizontal="center" vertical="center" wrapText="1"/>
    </xf>
    <xf numFmtId="0" fontId="3" fillId="0" borderId="10" xfId="1" applyFont="1" applyBorder="1" applyAlignment="1">
      <alignment vertical="center" wrapText="1"/>
    </xf>
    <xf numFmtId="0" fontId="3" fillId="0" borderId="11" xfId="1" applyFont="1" applyBorder="1" applyAlignment="1">
      <alignment vertical="center" wrapText="1"/>
    </xf>
    <xf numFmtId="0" fontId="4" fillId="0" borderId="12" xfId="1" applyFont="1" applyBorder="1" applyAlignment="1">
      <alignment vertical="center" wrapText="1"/>
    </xf>
    <xf numFmtId="0" fontId="21" fillId="0" borderId="14" xfId="5" applyFont="1" applyBorder="1" applyAlignment="1" applyProtection="1">
      <alignment horizontal="center" vertical="center" wrapText="1"/>
      <protection locked="0"/>
    </xf>
    <xf numFmtId="0" fontId="21" fillId="0" borderId="14" xfId="3" applyFont="1" applyBorder="1" applyAlignment="1" applyProtection="1">
      <alignment horizontal="center" vertical="center" wrapText="1"/>
      <protection locked="0"/>
    </xf>
    <xf numFmtId="0" fontId="18" fillId="0" borderId="20" xfId="2" applyFont="1" applyBorder="1" applyAlignment="1">
      <alignment horizontal="center" vertical="center" wrapText="1"/>
    </xf>
    <xf numFmtId="0" fontId="18" fillId="0" borderId="22" xfId="2" applyFont="1" applyBorder="1" applyAlignment="1">
      <alignment horizontal="center" vertical="center" wrapText="1"/>
    </xf>
    <xf numFmtId="0" fontId="14" fillId="0" borderId="21" xfId="2" applyFont="1" applyBorder="1" applyAlignment="1">
      <alignment horizontal="left" vertical="center" wrapText="1" indent="1"/>
    </xf>
    <xf numFmtId="0" fontId="14" fillId="0" borderId="23" xfId="2" applyFont="1" applyBorder="1" applyAlignment="1">
      <alignment horizontal="left" vertical="center" wrapText="1" indent="1"/>
    </xf>
    <xf numFmtId="0" fontId="17" fillId="3" borderId="5" xfId="2" applyFont="1" applyFill="1" applyBorder="1" applyAlignment="1">
      <alignment horizontal="center" vertical="center" wrapText="1"/>
    </xf>
    <xf numFmtId="0" fontId="17" fillId="3" borderId="6" xfId="2" applyFont="1" applyFill="1" applyBorder="1" applyAlignment="1">
      <alignment horizontal="center" vertical="center" wrapText="1"/>
    </xf>
    <xf numFmtId="0" fontId="18" fillId="0" borderId="15" xfId="2" applyFont="1" applyBorder="1" applyAlignment="1">
      <alignment horizontal="center" vertical="center" wrapText="1"/>
    </xf>
    <xf numFmtId="0" fontId="18" fillId="0" borderId="17" xfId="2" applyFont="1" applyBorder="1" applyAlignment="1">
      <alignment horizontal="center" vertical="center" wrapText="1"/>
    </xf>
    <xf numFmtId="0" fontId="18" fillId="0" borderId="7" xfId="2" applyFont="1" applyBorder="1" applyAlignment="1">
      <alignment horizontal="center" vertical="center" wrapText="1"/>
    </xf>
    <xf numFmtId="0" fontId="14" fillId="0" borderId="16" xfId="2" applyFont="1" applyBorder="1" applyAlignment="1">
      <alignment horizontal="left" vertical="center" wrapText="1" indent="1"/>
    </xf>
    <xf numFmtId="0" fontId="14" fillId="0" borderId="18" xfId="2" applyFont="1" applyBorder="1" applyAlignment="1">
      <alignment horizontal="left" vertical="center" wrapText="1" indent="1"/>
    </xf>
    <xf numFmtId="0" fontId="14" fillId="0" borderId="19" xfId="2" applyFont="1" applyBorder="1" applyAlignment="1">
      <alignment horizontal="left" vertical="center" wrapText="1" indent="1"/>
    </xf>
    <xf numFmtId="0" fontId="12" fillId="3" borderId="1" xfId="1" applyFont="1" applyFill="1" applyBorder="1" applyAlignment="1" applyProtection="1">
      <alignment horizontal="center" vertical="center" wrapText="1"/>
      <protection locked="0"/>
    </xf>
    <xf numFmtId="0" fontId="11" fillId="2" borderId="1" xfId="1" applyFont="1" applyFill="1" applyBorder="1" applyAlignment="1">
      <alignment horizontal="center" vertical="center" wrapText="1"/>
    </xf>
    <xf numFmtId="1" fontId="10" fillId="0" borderId="1" xfId="1" applyNumberFormat="1" applyFont="1" applyBorder="1" applyAlignment="1">
      <alignment horizontal="center" vertical="center" wrapText="1"/>
    </xf>
    <xf numFmtId="0" fontId="10" fillId="0" borderId="1" xfId="1" applyFont="1" applyBorder="1" applyAlignment="1">
      <alignment horizontal="center" vertical="center" wrapText="1"/>
    </xf>
  </cellXfs>
  <cellStyles count="6">
    <cellStyle name="Lien hypertexte" xfId="5" builtinId="8"/>
    <cellStyle name="Lien hypertexte 2" xfId="3" xr:uid="{1F06CA04-5DEC-7041-AEBA-D2C8829AA4F5}"/>
    <cellStyle name="Lien hypertexte 3" xfId="4" xr:uid="{8F3DE7DF-D4ED-E342-A4C8-FB9D6FB06AB9}"/>
    <cellStyle name="Normal" xfId="0" builtinId="0"/>
    <cellStyle name="Normal 2" xfId="1" xr:uid="{4FEDB66E-6174-CC41-9316-A45E3195A13E}"/>
    <cellStyle name="Normal 2 2" xfId="2" xr:uid="{F96C07B8-E017-E648-B7A1-590B352566F3}"/>
  </cellStyles>
  <dxfs count="36">
    <dxf>
      <fill>
        <patternFill>
          <bgColor rgb="FFFFFF00"/>
        </patternFill>
      </fill>
    </dxf>
    <dxf>
      <font>
        <b val="0"/>
        <i/>
        <strike val="0"/>
        <condense val="0"/>
        <extend val="0"/>
        <outline val="0"/>
        <shadow val="0"/>
        <u val="none"/>
        <vertAlign val="baseline"/>
        <sz val="8"/>
        <color rgb="FF000000"/>
        <name val="Calibri"/>
        <family val="2"/>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dotted">
          <color auto="1"/>
        </left>
        <right style="thin">
          <color auto="1"/>
        </right>
        <top/>
        <bottom/>
        <vertical style="dotted">
          <color auto="1"/>
        </vertical>
        <horizontal/>
      </border>
      <protection locked="1" hidden="0"/>
    </dxf>
    <dxf>
      <font>
        <b val="0"/>
        <i/>
        <strike val="0"/>
        <condense val="0"/>
        <extend val="0"/>
        <outline val="0"/>
        <shadow val="0"/>
        <u val="none"/>
        <vertAlign val="baseline"/>
        <sz val="11"/>
        <color rgb="FF000000"/>
        <name val="Calibri"/>
        <family val="2"/>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dotted">
          <color auto="1"/>
        </left>
        <right style="dotted">
          <color auto="1"/>
        </right>
        <top/>
        <bottom/>
        <vertical style="dotted">
          <color auto="1"/>
        </vertical>
        <horizontal/>
      </border>
      <protection locked="1" hidden="0"/>
    </dxf>
    <dxf>
      <font>
        <b val="0"/>
        <i/>
        <strike val="0"/>
        <condense val="0"/>
        <extend val="0"/>
        <outline val="0"/>
        <shadow val="0"/>
        <u val="none"/>
        <vertAlign val="baseline"/>
        <sz val="11"/>
        <color rgb="FF000000"/>
        <name val="Calibri"/>
        <family val="2"/>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dotted">
          <color auto="1"/>
        </left>
        <right style="dotted">
          <color auto="1"/>
        </right>
        <top/>
        <bottom/>
        <vertical style="dotted">
          <color auto="1"/>
        </vertical>
        <horizontal/>
      </border>
      <protection locked="1" hidden="0"/>
    </dxf>
    <dxf>
      <font>
        <b val="0"/>
        <i/>
        <strike val="0"/>
        <condense val="0"/>
        <extend val="0"/>
        <outline val="0"/>
        <shadow val="0"/>
        <u val="none"/>
        <vertAlign val="baseline"/>
        <sz val="11"/>
        <color rgb="FF000000"/>
        <name val="Calibri"/>
        <family val="2"/>
        <scheme val="none"/>
      </font>
      <numFmt numFmtId="0" formatCode="General"/>
      <alignment horizontal="general" vertical="center" textRotation="0" wrapText="1" indent="0" justifyLastLine="0" shrinkToFit="0" readingOrder="0"/>
      <border diagonalUp="0" diagonalDown="0">
        <left style="dotted">
          <color auto="1"/>
        </left>
        <right style="dotted">
          <color auto="1"/>
        </right>
        <top/>
        <bottom/>
        <vertical style="dotted">
          <color auto="1"/>
        </vertical>
        <horizontal/>
      </border>
      <protection locked="1" hidden="0"/>
    </dxf>
    <dxf>
      <font>
        <b val="0"/>
        <i/>
        <strike val="0"/>
        <condense val="0"/>
        <extend val="0"/>
        <outline val="0"/>
        <shadow val="0"/>
        <u val="none"/>
        <vertAlign val="baseline"/>
        <sz val="11"/>
        <color rgb="FF000000"/>
        <name val="Calibri"/>
        <family val="2"/>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right style="dotted">
          <color auto="1"/>
        </right>
        <top/>
        <bottom/>
        <vertical style="dotted">
          <color auto="1"/>
        </vertical>
        <horizontal/>
      </border>
      <protection locked="1" hidden="0"/>
    </dxf>
    <dxf>
      <font>
        <strike val="0"/>
        <outline val="0"/>
        <shadow val="0"/>
        <u val="none"/>
        <vertAlign val="baseline"/>
        <sz val="11"/>
        <color rgb="FF000000"/>
        <name val="Calibri"/>
        <family val="2"/>
        <scheme val="none"/>
      </font>
      <alignment horizontal="center" vertical="center" textRotation="0" wrapText="1" indent="0" justifyLastLine="0" shrinkToFit="0" readingOrder="0"/>
      <border diagonalUp="0" diagonalDown="0">
        <left/>
        <right style="thin">
          <color auto="1"/>
        </right>
        <top/>
        <bottom/>
        <vertical/>
        <horizontal/>
      </border>
      <protection locked="1" hidden="0"/>
    </dxf>
    <dxf>
      <font>
        <strike val="0"/>
        <outline val="0"/>
        <shadow val="0"/>
        <u val="none"/>
        <vertAlign val="baseline"/>
        <sz val="11"/>
        <color rgb="FF000000"/>
        <name val="Calibri"/>
        <family val="2"/>
        <scheme val="none"/>
      </font>
      <alignment horizontal="center" vertical="center" textRotation="0" wrapText="1" indent="0" justifyLastLine="0" shrinkToFit="0" readingOrder="0"/>
      <protection locked="1" hidden="0"/>
    </dxf>
    <dxf>
      <font>
        <strike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b val="0"/>
        <strike val="0"/>
        <outline val="0"/>
        <shadow val="0"/>
        <u val="none"/>
        <vertAlign val="baseline"/>
        <sz val="11"/>
        <color rgb="FF000000"/>
        <name val="Calibri"/>
        <family val="2"/>
        <scheme val="none"/>
      </font>
      <numFmt numFmtId="0" formatCode="General"/>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strike val="0"/>
        <outline val="0"/>
        <shadow val="0"/>
        <u val="none"/>
        <vertAlign val="baseline"/>
        <sz val="11"/>
        <color theme="0"/>
        <name val="Calibri"/>
        <family val="2"/>
        <scheme val="none"/>
      </font>
      <alignment horizontal="general" vertical="center" textRotation="0" wrapText="1" indent="0" justifyLastLine="0" shrinkToFit="0" readingOrder="0"/>
      <protection locked="1" hidden="0"/>
    </dxf>
    <dxf>
      <numFmt numFmtId="13" formatCode="0%"/>
    </dxf>
    <dxf>
      <fill>
        <patternFill>
          <bgColor rgb="FF00518B"/>
        </patternFill>
      </fill>
    </dxf>
    <dxf>
      <fill>
        <patternFill patternType="solid">
          <bgColor rgb="FFD9E8FD"/>
        </patternFill>
      </fill>
    </dxf>
    <dxf>
      <font>
        <i/>
        <strike val="0"/>
        <outline val="0"/>
        <shadow val="0"/>
        <u val="none"/>
        <vertAlign val="baseline"/>
        <sz val="11"/>
        <color rgb="FF000000"/>
        <name val="Calibri"/>
        <family val="2"/>
        <scheme val="none"/>
      </font>
      <numFmt numFmtId="1" formatCode="0"/>
      <fill>
        <patternFill patternType="none">
          <fgColor indexed="64"/>
          <bgColor auto="1"/>
        </patternFill>
      </fill>
      <alignment horizontal="right" vertical="center" textRotation="0" wrapText="1" indent="0" justifyLastLine="0" shrinkToFit="0" readingOrder="0"/>
      <protection locked="1" hidden="0"/>
    </dxf>
    <dxf>
      <font>
        <i/>
        <strike val="0"/>
        <outline val="0"/>
        <shadow val="0"/>
        <u val="none"/>
        <vertAlign val="baseline"/>
        <sz val="11"/>
        <color rgb="FF000000"/>
        <name val="Calibri"/>
        <family val="2"/>
        <scheme val="none"/>
      </font>
      <numFmt numFmtId="1" formatCode="0"/>
      <fill>
        <patternFill patternType="none">
          <fgColor indexed="64"/>
          <bgColor auto="1"/>
        </patternFill>
      </fill>
      <alignment horizontal="right" vertical="center" textRotation="0" wrapText="1" indent="0" justifyLastLine="0" shrinkToFit="0" readingOrder="0"/>
      <protection locked="1" hidden="0"/>
    </dxf>
    <dxf>
      <font>
        <b val="0"/>
        <i/>
        <strike val="0"/>
        <condense val="0"/>
        <extend val="0"/>
        <outline val="0"/>
        <shadow val="0"/>
        <u val="none"/>
        <vertAlign val="baseline"/>
        <sz val="11"/>
        <color rgb="FF000000"/>
        <name val="Calibri"/>
        <family val="2"/>
        <scheme val="none"/>
      </font>
      <numFmt numFmtId="1" formatCode="0"/>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numFmt numFmtId="19" formatCode="dd/mm/yyyy"/>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numFmt numFmtId="19" formatCode="dd/mm/yyyy"/>
      <alignment horizontal="left" vertical="center" textRotation="0" wrapText="1" indent="0" justifyLastLine="0" shrinkToFit="0" readingOrder="0"/>
      <protection locked="1" hidden="0"/>
    </dxf>
    <dxf>
      <font>
        <strike val="0"/>
        <outline val="0"/>
        <shadow val="0"/>
        <u val="none"/>
        <vertAlign val="baseline"/>
        <sz val="11"/>
        <color rgb="FF000000"/>
        <name val="Calibri"/>
        <family val="2"/>
        <scheme val="none"/>
      </font>
      <numFmt numFmtId="19" formatCode="dd/mm/yyyy"/>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numFmt numFmtId="19" formatCode="dd/mm/yyyy"/>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b val="0"/>
        <i val="0"/>
        <strike val="0"/>
        <outline val="0"/>
        <shadow val="0"/>
        <u val="none"/>
        <vertAlign val="baseline"/>
        <sz val="11"/>
        <color rgb="FF000000"/>
        <name val="Calibri"/>
        <family val="2"/>
        <scheme val="none"/>
      </font>
      <numFmt numFmtId="0" formatCode="General"/>
      <fill>
        <patternFill patternType="none">
          <fgColor indexed="64"/>
          <bgColor auto="1"/>
        </patternFill>
      </fill>
      <alignment horizontal="general" vertical="center" textRotation="0" wrapText="1" indent="0" justifyLastLine="0" shrinkToFit="0" readingOrder="0"/>
      <protection locked="1" hidden="0"/>
    </dxf>
    <dxf>
      <font>
        <strike val="0"/>
        <outline val="0"/>
        <shadow val="0"/>
        <u val="none"/>
        <vertAlign val="baseline"/>
        <sz val="11"/>
        <color rgb="FF000000"/>
        <name val="Calibri"/>
        <family val="2"/>
        <scheme val="none"/>
      </font>
      <alignment horizontal="general" vertical="center" textRotation="0" wrapText="1" indent="0" justifyLastLine="0" shrinkToFit="0" readingOrder="0"/>
      <protection locked="1" hidden="0"/>
    </dxf>
    <dxf>
      <font>
        <strike val="0"/>
        <outline val="0"/>
        <shadow val="0"/>
        <u val="none"/>
        <vertAlign val="baseline"/>
        <sz val="11"/>
        <color theme="0"/>
        <name val="Calibri"/>
        <family val="2"/>
        <scheme val="none"/>
      </font>
      <alignment horizontal="general" vertical="center" textRotation="0" wrapText="1" indent="0" justifyLastLine="0" shrinkToFit="0" readingOrder="0"/>
      <protection locked="1" hidden="0"/>
    </dxf>
    <dxf>
      <font>
        <b/>
        <i val="0"/>
        <color auto="1"/>
      </font>
      <fill>
        <patternFill>
          <bgColor theme="8" tint="0.79998168889431442"/>
        </patternFill>
      </fill>
    </dxf>
    <dxf>
      <font>
        <b/>
        <i val="0"/>
        <color theme="0"/>
      </font>
      <fill>
        <patternFill>
          <bgColor rgb="FF00518B"/>
        </patternFill>
      </fill>
    </dxf>
    <dxf>
      <border>
        <left style="thin">
          <color auto="1"/>
        </left>
        <right style="thin">
          <color auto="1"/>
        </right>
        <top style="thin">
          <color auto="1"/>
        </top>
        <bottom style="thin">
          <color auto="1"/>
        </bottom>
        <vertical style="hair">
          <color auto="1"/>
        </vertical>
      </border>
    </dxf>
    <dxf>
      <fill>
        <patternFill>
          <bgColor theme="8" tint="0.79998168889431442"/>
        </patternFill>
      </fill>
    </dxf>
    <dxf>
      <font>
        <b/>
        <i val="0"/>
        <color theme="0"/>
      </font>
      <fill>
        <patternFill>
          <bgColor rgb="FF00518B"/>
        </patternFill>
      </fill>
    </dxf>
    <dxf>
      <border>
        <left style="thin">
          <color auto="1"/>
        </left>
        <right style="thin">
          <color auto="1"/>
        </right>
        <top style="thin">
          <color auto="1"/>
        </top>
        <bottom style="thin">
          <color auto="1"/>
        </bottom>
        <vertical style="hair">
          <color auto="1"/>
        </vertical>
        <horizontal/>
      </border>
    </dxf>
  </dxfs>
  <tableStyles count="2" defaultTableStyle="TableStyleMedium2" defaultPivotStyle="PivotStyleLight16">
    <tableStyle name="Morpheus" pivot="0" count="3" xr9:uid="{1283CBEF-D0F9-E448-B747-CE932BACC60E}">
      <tableStyleElement type="wholeTable" dxfId="35"/>
      <tableStyleElement type="headerRow" dxfId="34"/>
      <tableStyleElement type="firstRowStripe" dxfId="33"/>
    </tableStyle>
    <tableStyle name="Morpheus TCD" table="0" count="3" xr9:uid="{43D34D83-070C-DD46-8F27-F5B6AF971816}">
      <tableStyleElement type="wholeTable" dxfId="32"/>
      <tableStyleElement type="headerRow" dxfId="31"/>
      <tableStyleElement type="totalRow" dxfId="30"/>
    </tableStyle>
  </tableStyles>
  <colors>
    <mruColors>
      <color rgb="FF0051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microsoft.com/office/2007/relationships/slicerCache" Target="slicerCaches/slicerCache4.xml"/><Relationship Id="rId18" Type="http://schemas.microsoft.com/office/2007/relationships/slicerCache" Target="slicerCaches/slicerCache9.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1.xml"/><Relationship Id="rId12" Type="http://schemas.microsoft.com/office/2007/relationships/slicerCache" Target="slicerCaches/slicerCache3.xml"/><Relationship Id="rId17" Type="http://schemas.microsoft.com/office/2007/relationships/slicerCache" Target="slicerCaches/slicerCache8.xml"/><Relationship Id="rId2" Type="http://schemas.openxmlformats.org/officeDocument/2006/relationships/worksheet" Target="worksheets/sheet2.xml"/><Relationship Id="rId16" Type="http://schemas.microsoft.com/office/2007/relationships/slicerCache" Target="slicerCaches/slicerCache7.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24" Type="http://schemas.openxmlformats.org/officeDocument/2006/relationships/calcChain" Target="calcChain.xml"/><Relationship Id="rId5" Type="http://schemas.openxmlformats.org/officeDocument/2006/relationships/worksheet" Target="worksheets/sheet5.xml"/><Relationship Id="rId15" Type="http://schemas.microsoft.com/office/2007/relationships/slicerCache" Target="slicerCaches/slicerCache6.xml"/><Relationship Id="rId23" Type="http://schemas.openxmlformats.org/officeDocument/2006/relationships/sheetMetadata" Target="metadata.xml"/><Relationship Id="rId10" Type="http://schemas.microsoft.com/office/2007/relationships/slicerCache" Target="slicerCaches/slicerCache1.xml"/><Relationship Id="rId19" Type="http://schemas.microsoft.com/office/2007/relationships/slicerCache" Target="slicerCaches/slicerCache10.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microsoft.com/office/2007/relationships/slicerCache" Target="slicerCaches/slicerCache5.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3"/>
    </mc:Choice>
    <mc:Fallback>
      <c:style val="3"/>
    </mc:Fallback>
  </mc:AlternateContent>
  <c:pivotSource>
    <c:name>[Matrice_des_competences_RH.xlsx]Tableau de bord!TCD_Service</c:name>
    <c:fmtId val="3"/>
  </c:pivotSource>
  <c:chart>
    <c:autoTitleDeleted val="1"/>
    <c:pivotFmts>
      <c:pivotFmt>
        <c:idx val="0"/>
        <c:spPr>
          <a:solidFill>
            <a:schemeClr val="accent1"/>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b"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solidFill>
              <a:schemeClr val="bg1"/>
            </a:solid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518B"/>
                  </a:solidFill>
                  <a:latin typeface="+mn-lt"/>
                  <a:ea typeface="+mn-ea"/>
                  <a:cs typeface="+mn-cs"/>
                </a:defRPr>
              </a:pPr>
              <a:endParaRPr lang="fr-FR"/>
            </a:p>
          </c:txPr>
          <c:dLblPos val="inEnd"/>
          <c:showLegendKey val="0"/>
          <c:showVal val="1"/>
          <c:showCatName val="1"/>
          <c:showSerName val="0"/>
          <c:showPercent val="0"/>
          <c:showBubbleSize val="0"/>
          <c:separator>
</c:separator>
          <c:extLst>
            <c:ext xmlns:c15="http://schemas.microsoft.com/office/drawing/2012/chart" uri="{CE6537A1-D6FC-4f65-9D91-7224C49458BB}"/>
          </c:extLst>
        </c:dLbl>
      </c:pivotFmt>
      <c:pivotFmt>
        <c:idx val="5"/>
        <c:spPr>
          <a:solidFill>
            <a:schemeClr val="accent1">
              <a:shade val="50000"/>
            </a:schemeClr>
          </a:solidFill>
          <a:ln>
            <a:noFill/>
          </a:ln>
          <a:effectLst/>
        </c:spPr>
      </c:pivotFmt>
      <c:pivotFmt>
        <c:idx val="6"/>
        <c:spPr>
          <a:solidFill>
            <a:schemeClr val="accent1">
              <a:shade val="70000"/>
            </a:schemeClr>
          </a:solidFill>
          <a:ln>
            <a:noFill/>
          </a:ln>
          <a:effectLst/>
        </c:spPr>
      </c:pivotFmt>
      <c:pivotFmt>
        <c:idx val="7"/>
        <c:spPr>
          <a:solidFill>
            <a:schemeClr val="accent1">
              <a:shade val="90000"/>
            </a:schemeClr>
          </a:solidFill>
          <a:ln>
            <a:noFill/>
          </a:ln>
          <a:effectLst/>
        </c:spPr>
      </c:pivotFmt>
      <c:pivotFmt>
        <c:idx val="8"/>
        <c:spPr>
          <a:solidFill>
            <a:schemeClr val="accent1"/>
          </a:solidFill>
          <a:ln>
            <a:noFill/>
          </a:ln>
          <a:effectLst/>
        </c:spPr>
      </c:pivotFmt>
      <c:pivotFmt>
        <c:idx val="9"/>
        <c:spPr>
          <a:solidFill>
            <a:schemeClr val="accent1">
              <a:tint val="70000"/>
            </a:schemeClr>
          </a:solidFill>
          <a:ln>
            <a:noFill/>
          </a:ln>
          <a:effectLst/>
        </c:spPr>
      </c:pivotFmt>
      <c:pivotFmt>
        <c:idx val="10"/>
        <c:spPr>
          <a:solidFill>
            <a:schemeClr val="accent1"/>
          </a:solidFill>
          <a:ln>
            <a:noFill/>
          </a:ln>
          <a:effectLst/>
        </c:spPr>
      </c:pivotFmt>
      <c:pivotFmt>
        <c:idx val="11"/>
        <c:spPr>
          <a:solidFill>
            <a:schemeClr val="accent1">
              <a:shade val="50000"/>
            </a:schemeClr>
          </a:solidFill>
          <a:ln>
            <a:noFill/>
          </a:ln>
          <a:effectLst/>
        </c:spPr>
      </c:pivotFmt>
      <c:pivotFmt>
        <c:idx val="12"/>
        <c:spPr>
          <a:solidFill>
            <a:schemeClr val="accent1">
              <a:shade val="70000"/>
            </a:schemeClr>
          </a:solidFill>
          <a:ln>
            <a:noFill/>
          </a:ln>
          <a:effectLst/>
        </c:spPr>
      </c:pivotFmt>
      <c:pivotFmt>
        <c:idx val="13"/>
        <c:spPr>
          <a:solidFill>
            <a:schemeClr val="accent1">
              <a:shade val="90000"/>
            </a:schemeClr>
          </a:solidFill>
          <a:ln>
            <a:noFill/>
          </a:ln>
          <a:effectLst/>
        </c:spPr>
      </c:pivotFmt>
      <c:pivotFmt>
        <c:idx val="14"/>
        <c:spPr>
          <a:solidFill>
            <a:schemeClr val="accent1"/>
          </a:solidFill>
          <a:ln>
            <a:noFill/>
          </a:ln>
          <a:effectLst/>
        </c:spPr>
      </c:pivotFmt>
      <c:pivotFmt>
        <c:idx val="15"/>
        <c:spPr>
          <a:solidFill>
            <a:schemeClr val="accent1">
              <a:tint val="70000"/>
            </a:schemeClr>
          </a:solidFill>
          <a:ln>
            <a:noFill/>
          </a:ln>
          <a:effectLst/>
        </c:spPr>
      </c:pivotFmt>
      <c:pivotFmt>
        <c:idx val="16"/>
        <c:spPr>
          <a:solidFill>
            <a:schemeClr val="accent1"/>
          </a:solidFill>
          <a:ln>
            <a:noFill/>
          </a:ln>
          <a:effectLst/>
        </c:spPr>
      </c:pivotFmt>
    </c:pivotFmts>
    <c:plotArea>
      <c:layout/>
      <c:pieChart>
        <c:varyColors val="1"/>
        <c:ser>
          <c:idx val="0"/>
          <c:order val="0"/>
          <c:tx>
            <c:strRef>
              <c:f>'Tableau de bord'!$E$35</c:f>
              <c:strCache>
                <c:ptCount val="1"/>
                <c:pt idx="0">
                  <c:v>Total</c:v>
                </c:pt>
              </c:strCache>
            </c:strRef>
          </c:tx>
          <c:dPt>
            <c:idx val="0"/>
            <c:bubble3D val="0"/>
            <c:spPr>
              <a:solidFill>
                <a:schemeClr val="accent1">
                  <a:shade val="50000"/>
                </a:schemeClr>
              </a:solidFill>
              <a:ln>
                <a:noFill/>
              </a:ln>
              <a:effectLst/>
            </c:spPr>
            <c:extLst>
              <c:ext xmlns:c16="http://schemas.microsoft.com/office/drawing/2014/chart" uri="{C3380CC4-5D6E-409C-BE32-E72D297353CC}">
                <c16:uniqueId val="{00000001-62B6-2E4A-8786-E1140207C7E4}"/>
              </c:ext>
            </c:extLst>
          </c:dPt>
          <c:dPt>
            <c:idx val="1"/>
            <c:bubble3D val="0"/>
            <c:spPr>
              <a:solidFill>
                <a:schemeClr val="accent1">
                  <a:shade val="70000"/>
                </a:schemeClr>
              </a:solidFill>
              <a:ln>
                <a:noFill/>
              </a:ln>
              <a:effectLst/>
            </c:spPr>
            <c:extLst>
              <c:ext xmlns:c16="http://schemas.microsoft.com/office/drawing/2014/chart" uri="{C3380CC4-5D6E-409C-BE32-E72D297353CC}">
                <c16:uniqueId val="{00000003-62B6-2E4A-8786-E1140207C7E4}"/>
              </c:ext>
            </c:extLst>
          </c:dPt>
          <c:dPt>
            <c:idx val="2"/>
            <c:bubble3D val="0"/>
            <c:spPr>
              <a:solidFill>
                <a:schemeClr val="accent1">
                  <a:shade val="90000"/>
                </a:schemeClr>
              </a:solidFill>
              <a:ln>
                <a:noFill/>
              </a:ln>
              <a:effectLst/>
            </c:spPr>
            <c:extLst>
              <c:ext xmlns:c16="http://schemas.microsoft.com/office/drawing/2014/chart" uri="{C3380CC4-5D6E-409C-BE32-E72D297353CC}">
                <c16:uniqueId val="{00000005-62B6-2E4A-8786-E1140207C7E4}"/>
              </c:ext>
            </c:extLst>
          </c:dPt>
          <c:dPt>
            <c:idx val="3"/>
            <c:bubble3D val="0"/>
            <c:spPr>
              <a:solidFill>
                <a:schemeClr val="accent1">
                  <a:tint val="90000"/>
                </a:schemeClr>
              </a:solidFill>
              <a:ln>
                <a:noFill/>
              </a:ln>
              <a:effectLst/>
            </c:spPr>
            <c:extLst>
              <c:ext xmlns:c16="http://schemas.microsoft.com/office/drawing/2014/chart" uri="{C3380CC4-5D6E-409C-BE32-E72D297353CC}">
                <c16:uniqueId val="{00000007-62B6-2E4A-8786-E1140207C7E4}"/>
              </c:ext>
            </c:extLst>
          </c:dPt>
          <c:dPt>
            <c:idx val="4"/>
            <c:bubble3D val="0"/>
            <c:spPr>
              <a:solidFill>
                <a:schemeClr val="accent1">
                  <a:tint val="70000"/>
                </a:schemeClr>
              </a:solidFill>
              <a:ln>
                <a:noFill/>
              </a:ln>
              <a:effectLst/>
            </c:spPr>
            <c:extLst>
              <c:ext xmlns:c16="http://schemas.microsoft.com/office/drawing/2014/chart" uri="{C3380CC4-5D6E-409C-BE32-E72D297353CC}">
                <c16:uniqueId val="{00000009-62B6-2E4A-8786-E1140207C7E4}"/>
              </c:ext>
            </c:extLst>
          </c:dPt>
          <c:dPt>
            <c:idx val="5"/>
            <c:bubble3D val="0"/>
            <c:spPr>
              <a:solidFill>
                <a:schemeClr val="accent1">
                  <a:tint val="50000"/>
                </a:schemeClr>
              </a:solidFill>
              <a:ln>
                <a:noFill/>
              </a:ln>
              <a:effectLst/>
            </c:spPr>
            <c:extLst>
              <c:ext xmlns:c16="http://schemas.microsoft.com/office/drawing/2014/chart" uri="{C3380CC4-5D6E-409C-BE32-E72D297353CC}">
                <c16:uniqueId val="{0000000B-62B6-2E4A-8786-E1140207C7E4}"/>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518B"/>
                    </a:solidFill>
                    <a:latin typeface="+mn-lt"/>
                    <a:ea typeface="+mn-ea"/>
                    <a:cs typeface="+mn-cs"/>
                  </a:defRPr>
                </a:pPr>
                <a:endParaRPr lang="fr-FR"/>
              </a:p>
            </c:txPr>
            <c:dLblPos val="inEnd"/>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'Tableau de bord'!$D$36:$D$42</c:f>
              <c:strCache>
                <c:ptCount val="6"/>
                <c:pt idx="0">
                  <c:v>IT</c:v>
                </c:pt>
                <c:pt idx="1">
                  <c:v>Finance</c:v>
                </c:pt>
                <c:pt idx="2">
                  <c:v>Production</c:v>
                </c:pt>
                <c:pt idx="3">
                  <c:v>RH</c:v>
                </c:pt>
                <c:pt idx="4">
                  <c:v>Vente</c:v>
                </c:pt>
                <c:pt idx="5">
                  <c:v>Marketing</c:v>
                </c:pt>
              </c:strCache>
            </c:strRef>
          </c:cat>
          <c:val>
            <c:numRef>
              <c:f>'Tableau de bord'!$E$36:$E$42</c:f>
              <c:numCache>
                <c:formatCode>0%</c:formatCode>
                <c:ptCount val="6"/>
                <c:pt idx="0">
                  <c:v>0.22807017543859648</c:v>
                </c:pt>
                <c:pt idx="1">
                  <c:v>0.19298245614035087</c:v>
                </c:pt>
                <c:pt idx="2">
                  <c:v>0.15789473684210525</c:v>
                </c:pt>
                <c:pt idx="3">
                  <c:v>0.15789473684210525</c:v>
                </c:pt>
                <c:pt idx="4">
                  <c:v>0.14035087719298245</c:v>
                </c:pt>
                <c:pt idx="5">
                  <c:v>0.12280701754385964</c:v>
                </c:pt>
              </c:numCache>
            </c:numRef>
          </c:val>
          <c:extLst>
            <c:ext xmlns:c16="http://schemas.microsoft.com/office/drawing/2014/chart" uri="{C3380CC4-5D6E-409C-BE32-E72D297353CC}">
              <c16:uniqueId val="{00000000-BFBA-0F47-A5A9-D1CA1523E9DF}"/>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[Matrice_des_competences_RH.xlsx]Tableau de bord!TCD_Age</c:name>
    <c:fmtId val="4"/>
  </c:pivotSource>
  <c:chart>
    <c:autoTitleDeleted val="1"/>
    <c:pivotFmts>
      <c:pivotFmt>
        <c:idx val="0"/>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518B"/>
                  </a:solidFill>
                  <a:latin typeface="+mn-lt"/>
                  <a:ea typeface="+mn-ea"/>
                  <a:cs typeface="+mn-cs"/>
                </a:defRPr>
              </a:pPr>
              <a:endParaRPr lang="fr-FR"/>
            </a:p>
          </c:txPr>
          <c:dLblPos val="inBase"/>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'Tableau de bord'!$B$35</c:f>
              <c:strCache>
                <c:ptCount val="1"/>
                <c:pt idx="0">
                  <c:v>Total</c:v>
                </c:pt>
              </c:strCache>
            </c:strRef>
          </c:tx>
          <c:spPr>
            <a:solidFill>
              <a:srgbClr val="00518B"/>
            </a:solidFill>
            <a:ln>
              <a:noFill/>
            </a:ln>
            <a:effectLst/>
          </c:spPr>
          <c:invertIfNegative val="0"/>
          <c:dLbls>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00518B"/>
                    </a:solidFill>
                    <a:latin typeface="+mn-lt"/>
                    <a:ea typeface="+mn-ea"/>
                    <a:cs typeface="+mn-cs"/>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'Tableau de bord'!$A$36:$A$40</c:f>
              <c:strCache>
                <c:ptCount val="4"/>
                <c:pt idx="0">
                  <c:v>15-24</c:v>
                </c:pt>
                <c:pt idx="1">
                  <c:v>25-34</c:v>
                </c:pt>
                <c:pt idx="2">
                  <c:v>35-44</c:v>
                </c:pt>
                <c:pt idx="3">
                  <c:v>45-54</c:v>
                </c:pt>
              </c:strCache>
            </c:strRef>
          </c:cat>
          <c:val>
            <c:numRef>
              <c:f>'Tableau de bord'!$B$36:$B$40</c:f>
              <c:numCache>
                <c:formatCode>0%</c:formatCode>
                <c:ptCount val="4"/>
                <c:pt idx="0">
                  <c:v>5.2631578947368418E-2</c:v>
                </c:pt>
                <c:pt idx="1">
                  <c:v>0.19298245614035087</c:v>
                </c:pt>
                <c:pt idx="2">
                  <c:v>0.35087719298245612</c:v>
                </c:pt>
                <c:pt idx="3">
                  <c:v>0.40350877192982454</c:v>
                </c:pt>
              </c:numCache>
            </c:numRef>
          </c:val>
          <c:extLst>
            <c:ext xmlns:c16="http://schemas.microsoft.com/office/drawing/2014/chart" uri="{C3380CC4-5D6E-409C-BE32-E72D297353CC}">
              <c16:uniqueId val="{00000000-FCF7-D94E-BAC9-CBAE3922EC34}"/>
            </c:ext>
          </c:extLst>
        </c:ser>
        <c:dLbls>
          <c:dLblPos val="outEnd"/>
          <c:showLegendKey val="0"/>
          <c:showVal val="1"/>
          <c:showCatName val="0"/>
          <c:showSerName val="0"/>
          <c:showPercent val="0"/>
          <c:showBubbleSize val="0"/>
        </c:dLbls>
        <c:gapWidth val="219"/>
        <c:axId val="554375503"/>
        <c:axId val="1362506624"/>
      </c:barChart>
      <c:catAx>
        <c:axId val="554375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00518B"/>
                </a:solidFill>
                <a:latin typeface="+mn-lt"/>
                <a:ea typeface="+mn-ea"/>
                <a:cs typeface="+mn-cs"/>
              </a:defRPr>
            </a:pPr>
            <a:endParaRPr lang="fr-FR"/>
          </a:p>
        </c:txPr>
        <c:crossAx val="1362506624"/>
        <c:crosses val="autoZero"/>
        <c:auto val="1"/>
        <c:lblAlgn val="ctr"/>
        <c:lblOffset val="100"/>
        <c:noMultiLvlLbl val="0"/>
      </c:catAx>
      <c:valAx>
        <c:axId val="1362506624"/>
        <c:scaling>
          <c:orientation val="minMax"/>
        </c:scaling>
        <c:delete val="1"/>
        <c:axPos val="l"/>
        <c:majorGridlines>
          <c:spPr>
            <a:ln w="9525" cap="flat" cmpd="sng" algn="ctr">
              <a:noFill/>
              <a:round/>
            </a:ln>
            <a:effectLst/>
          </c:spPr>
        </c:majorGridlines>
        <c:numFmt formatCode="0%" sourceLinked="1"/>
        <c:majorTickMark val="none"/>
        <c:minorTickMark val="none"/>
        <c:tickLblPos val="nextTo"/>
        <c:crossAx val="554375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[Matrice_des_competences_RH.xlsx]Tableau de bord!TCD_Anc_entreprise</c:name>
    <c:fmtId val="5"/>
  </c:pivotSource>
  <c:chart>
    <c:autoTitleDeleted val="1"/>
    <c:pivotFmts>
      <c:pivotFmt>
        <c:idx val="0"/>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00518B"/>
          </a:solidFill>
          <a:ln>
            <a:noFill/>
          </a:ln>
          <a:effectLst/>
        </c:spPr>
        <c:marker>
          <c:symbol val="none"/>
        </c:marker>
        <c:dLbl>
          <c:idx val="0"/>
          <c:spPr>
            <a:solidFill>
              <a:schemeClr val="accent5">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518B"/>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ln w="28575" cap="rnd">
            <a:solidFill>
              <a:srgbClr val="00518B"/>
            </a:solidFill>
            <a:round/>
          </a:ln>
          <a:effectLst/>
        </c:spPr>
        <c:marker>
          <c:symbol val="none"/>
        </c:marker>
        <c:dLbl>
          <c:idx val="0"/>
          <c:spPr>
            <a:solidFill>
              <a:schemeClr val="accent5">
                <a:lumMod val="20000"/>
                <a:lumOff val="80000"/>
              </a:schemeClr>
            </a:solidFill>
            <a:ln w="19050">
              <a:solidFill>
                <a:srgbClr val="00518B"/>
              </a:solidFill>
            </a:ln>
            <a:effectLst/>
          </c:spPr>
          <c:txPr>
            <a:bodyPr rot="0" spcFirstLastPara="1" vertOverflow="clip" horzOverflow="clip" vert="horz" wrap="square" lIns="36576" tIns="18288" rIns="36576" bIns="18288" anchor="ctr" anchorCtr="1">
              <a:spAutoFit/>
            </a:bodyPr>
            <a:lstStyle/>
            <a:p>
              <a:pPr>
                <a:defRPr sz="1050" b="1" i="0" u="none" strike="noStrike" kern="1200" baseline="0">
                  <a:solidFill>
                    <a:srgbClr val="00518B"/>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ellipse">
                  <a:avLst/>
                </a:prstGeom>
                <a:noFill/>
                <a:ln>
                  <a:noFill/>
                </a:ln>
              </c15:spPr>
            </c:ext>
          </c:extLst>
        </c:dLbl>
      </c:pivotFmt>
    </c:pivotFmts>
    <c:plotArea>
      <c:layout/>
      <c:lineChart>
        <c:grouping val="standard"/>
        <c:varyColors val="0"/>
        <c:ser>
          <c:idx val="0"/>
          <c:order val="0"/>
          <c:tx>
            <c:strRef>
              <c:f>'Tableau de bord'!$H$35</c:f>
              <c:strCache>
                <c:ptCount val="1"/>
                <c:pt idx="0">
                  <c:v>Total</c:v>
                </c:pt>
              </c:strCache>
            </c:strRef>
          </c:tx>
          <c:spPr>
            <a:ln w="28575" cap="rnd">
              <a:solidFill>
                <a:srgbClr val="00518B"/>
              </a:solidFill>
              <a:round/>
            </a:ln>
            <a:effectLst/>
          </c:spPr>
          <c:marker>
            <c:symbol val="none"/>
          </c:marker>
          <c:dLbls>
            <c:spPr>
              <a:solidFill>
                <a:schemeClr val="accent5">
                  <a:lumMod val="20000"/>
                  <a:lumOff val="80000"/>
                </a:schemeClr>
              </a:solidFill>
              <a:ln w="19050">
                <a:solidFill>
                  <a:srgbClr val="00518B"/>
                </a:solidFill>
              </a:ln>
              <a:effectLst/>
            </c:spPr>
            <c:txPr>
              <a:bodyPr rot="0" spcFirstLastPara="1" vertOverflow="clip" horzOverflow="clip" vert="horz" wrap="square" lIns="36576" tIns="18288" rIns="36576" bIns="18288" anchor="ctr" anchorCtr="1">
                <a:spAutoFit/>
              </a:bodyPr>
              <a:lstStyle/>
              <a:p>
                <a:pPr>
                  <a:defRPr sz="1050" b="1" i="0" u="none" strike="noStrike" kern="1200" baseline="0">
                    <a:solidFill>
                      <a:srgbClr val="00518B"/>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ellipse">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'Tableau de bord'!$G$36:$G$47</c:f>
              <c:strCache>
                <c:ptCount val="11"/>
                <c:pt idx="0">
                  <c:v>2015</c:v>
                </c:pt>
                <c:pt idx="1">
                  <c:v>2016</c:v>
                </c:pt>
                <c:pt idx="2">
                  <c:v>2017</c:v>
                </c:pt>
                <c:pt idx="3">
                  <c:v>2018</c:v>
                </c:pt>
                <c:pt idx="4">
                  <c:v>2019</c:v>
                </c:pt>
                <c:pt idx="5">
                  <c:v>2020</c:v>
                </c:pt>
                <c:pt idx="6">
                  <c:v>2021</c:v>
                </c:pt>
                <c:pt idx="7">
                  <c:v>2022</c:v>
                </c:pt>
                <c:pt idx="8">
                  <c:v>2023</c:v>
                </c:pt>
                <c:pt idx="9">
                  <c:v>2024</c:v>
                </c:pt>
                <c:pt idx="10">
                  <c:v>2025</c:v>
                </c:pt>
              </c:strCache>
            </c:strRef>
          </c:cat>
          <c:val>
            <c:numRef>
              <c:f>'Tableau de bord'!$H$36:$H$47</c:f>
              <c:numCache>
                <c:formatCode>General</c:formatCode>
                <c:ptCount val="11"/>
                <c:pt idx="0">
                  <c:v>3</c:v>
                </c:pt>
                <c:pt idx="1">
                  <c:v>2</c:v>
                </c:pt>
                <c:pt idx="2">
                  <c:v>2</c:v>
                </c:pt>
                <c:pt idx="3">
                  <c:v>8</c:v>
                </c:pt>
                <c:pt idx="4">
                  <c:v>8</c:v>
                </c:pt>
                <c:pt idx="5">
                  <c:v>6</c:v>
                </c:pt>
                <c:pt idx="6">
                  <c:v>5</c:v>
                </c:pt>
                <c:pt idx="7">
                  <c:v>4</c:v>
                </c:pt>
                <c:pt idx="8">
                  <c:v>12</c:v>
                </c:pt>
                <c:pt idx="9">
                  <c:v>5</c:v>
                </c:pt>
                <c:pt idx="10">
                  <c:v>2</c:v>
                </c:pt>
              </c:numCache>
            </c:numRef>
          </c:val>
          <c:smooth val="0"/>
          <c:extLst>
            <c:ext xmlns:c16="http://schemas.microsoft.com/office/drawing/2014/chart" uri="{C3380CC4-5D6E-409C-BE32-E72D297353CC}">
              <c16:uniqueId val="{00000000-DD41-6945-B9EE-2C2DF96A38A6}"/>
            </c:ext>
          </c:extLst>
        </c:ser>
        <c:dLbls>
          <c:showLegendKey val="0"/>
          <c:showVal val="1"/>
          <c:showCatName val="0"/>
          <c:showSerName val="0"/>
          <c:showPercent val="0"/>
          <c:showBubbleSize val="0"/>
        </c:dLbls>
        <c:smooth val="0"/>
        <c:axId val="1442937328"/>
        <c:axId val="1442939056"/>
      </c:lineChart>
      <c:catAx>
        <c:axId val="1442937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00518B"/>
                </a:solidFill>
                <a:latin typeface="+mn-lt"/>
                <a:ea typeface="+mn-ea"/>
                <a:cs typeface="+mn-cs"/>
              </a:defRPr>
            </a:pPr>
            <a:endParaRPr lang="fr-FR"/>
          </a:p>
        </c:txPr>
        <c:crossAx val="1442939056"/>
        <c:crosses val="autoZero"/>
        <c:auto val="1"/>
        <c:lblAlgn val="ctr"/>
        <c:lblOffset val="100"/>
        <c:noMultiLvlLbl val="0"/>
      </c:catAx>
      <c:valAx>
        <c:axId val="1442939056"/>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4429373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831764936959714"/>
          <c:y val="0.23721351475179275"/>
          <c:w val="0.52532979886873699"/>
          <c:h val="0.58590966724558613"/>
        </c:manualLayout>
      </c:layout>
      <c:radarChart>
        <c:radarStyle val="filled"/>
        <c:varyColors val="1"/>
        <c:ser>
          <c:idx val="0"/>
          <c:order val="0"/>
          <c:tx>
            <c:strRef>
              <c:f>Analyse!$H$26</c:f>
              <c:strCache>
                <c:ptCount val="1"/>
                <c:pt idx="0">
                  <c:v>Niveau évalué</c:v>
                </c:pt>
              </c:strCache>
            </c:strRef>
          </c:tx>
          <c:spPr>
            <a:solidFill>
              <a:schemeClr val="accent5">
                <a:lumMod val="20000"/>
                <a:lumOff val="80000"/>
              </a:schemeClr>
            </a:solidFill>
            <a:ln w="0" cap="flat" cmpd="sng" algn="ctr">
              <a:solidFill>
                <a:schemeClr val="accent5">
                  <a:lumMod val="20000"/>
                  <a:lumOff val="80000"/>
                </a:schemeClr>
              </a:solidFill>
              <a:miter lim="800000"/>
            </a:ln>
            <a:effectLst>
              <a:glow rad="63500">
                <a:srgbClr val="00518B">
                  <a:alpha val="40000"/>
                </a:srgbClr>
              </a:glow>
            </a:effectLst>
          </c:spPr>
          <c:cat>
            <c:strRef>
              <c:f>[0]!Hard_skills</c:f>
              <c:strCache>
                <c:ptCount val="4"/>
                <c:pt idx="0">
                  <c:v>Allemand</c:v>
                </c:pt>
                <c:pt idx="1">
                  <c:v>Analyse des données</c:v>
                </c:pt>
                <c:pt idx="2">
                  <c:v>Conduite du changement</c:v>
                </c:pt>
                <c:pt idx="3">
                  <c:v>Optimisation des processus</c:v>
                </c:pt>
              </c:strCache>
            </c:strRef>
          </c:cat>
          <c:val>
            <c:numRef>
              <c:f>[0]!Hard_Evalue</c:f>
              <c:numCache>
                <c:formatCode>General</c:formatCode>
                <c:ptCount val="4"/>
                <c:pt idx="0">
                  <c:v>4</c:v>
                </c:pt>
                <c:pt idx="1">
                  <c:v>1</c:v>
                </c:pt>
                <c:pt idx="2">
                  <c:v>4</c:v>
                </c:pt>
                <c:pt idx="3">
                  <c:v>2</c:v>
                </c:pt>
              </c:numCache>
            </c:numRef>
          </c:val>
          <c:extLst>
            <c:ext xmlns:c16="http://schemas.microsoft.com/office/drawing/2014/chart" uri="{C3380CC4-5D6E-409C-BE32-E72D297353CC}">
              <c16:uniqueId val="{00000000-81EB-4D4A-8AC7-C916B3707099}"/>
            </c:ext>
          </c:extLst>
        </c:ser>
        <c:ser>
          <c:idx val="1"/>
          <c:order val="1"/>
          <c:tx>
            <c:strRef>
              <c:f>Analyse!$G$26</c:f>
              <c:strCache>
                <c:ptCount val="1"/>
                <c:pt idx="0">
                  <c:v>Niveau attendu</c:v>
                </c:pt>
              </c:strCache>
            </c:strRef>
          </c:tx>
          <c:spPr>
            <a:noFill/>
            <a:ln w="38100" cap="flat" cmpd="sng" algn="ctr">
              <a:solidFill>
                <a:srgbClr val="00518B"/>
              </a:solidFill>
              <a:prstDash val="solid"/>
              <a:miter lim="800000"/>
            </a:ln>
            <a:effectLst/>
          </c:spPr>
          <c:cat>
            <c:strRef>
              <c:f>[0]!Hard_skills</c:f>
              <c:strCache>
                <c:ptCount val="4"/>
                <c:pt idx="0">
                  <c:v>Allemand</c:v>
                </c:pt>
                <c:pt idx="1">
                  <c:v>Analyse des données</c:v>
                </c:pt>
                <c:pt idx="2">
                  <c:v>Conduite du changement</c:v>
                </c:pt>
                <c:pt idx="3">
                  <c:v>Optimisation des processus</c:v>
                </c:pt>
              </c:strCache>
            </c:strRef>
          </c:cat>
          <c:val>
            <c:numRef>
              <c:f>[0]!Hard_Attendu</c:f>
              <c:numCache>
                <c:formatCode>General</c:formatCode>
                <c:ptCount val="4"/>
                <c:pt idx="0">
                  <c:v>1</c:v>
                </c:pt>
                <c:pt idx="1">
                  <c:v>4</c:v>
                </c:pt>
                <c:pt idx="2">
                  <c:v>4</c:v>
                </c:pt>
                <c:pt idx="3">
                  <c:v>4</c:v>
                </c:pt>
              </c:numCache>
            </c:numRef>
          </c:val>
          <c:extLst>
            <c:ext xmlns:c16="http://schemas.microsoft.com/office/drawing/2014/chart" uri="{C3380CC4-5D6E-409C-BE32-E72D297353CC}">
              <c16:uniqueId val="{00000001-81EB-4D4A-8AC7-C916B3707099}"/>
            </c:ext>
          </c:extLst>
        </c:ser>
        <c:dLbls>
          <c:showLegendKey val="0"/>
          <c:showVal val="0"/>
          <c:showCatName val="0"/>
          <c:showSerName val="0"/>
          <c:showPercent val="0"/>
          <c:showBubbleSize val="0"/>
        </c:dLbls>
        <c:axId val="1737682735"/>
        <c:axId val="1168495029"/>
      </c:radarChart>
      <c:catAx>
        <c:axId val="1737682735"/>
        <c:scaling>
          <c:orientation val="minMax"/>
        </c:scaling>
        <c:delete val="0"/>
        <c:axPos val="b"/>
        <c:majorGridlines>
          <c:spPr>
            <a:ln w="9525" cap="flat" cmpd="sng" algn="ctr">
              <a:solidFill>
                <a:schemeClr val="lt1">
                  <a:alpha val="20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rich>
          </c:tx>
          <c:overlay val="0"/>
          <c:spPr>
            <a:noFill/>
            <a:ln>
              <a:noFill/>
            </a:ln>
            <a:effectLst/>
          </c:spPr>
          <c:txPr>
            <a:bodyPr rot="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rgbClr val="00518B"/>
                </a:solidFill>
                <a:latin typeface="Calibri" panose="020F0502020204030204" pitchFamily="34" charset="0"/>
                <a:ea typeface="+mn-ea"/>
                <a:cs typeface="Calibri" panose="020F0502020204030204" pitchFamily="34" charset="0"/>
              </a:defRPr>
            </a:pPr>
            <a:endParaRPr lang="fr-FR"/>
          </a:p>
        </c:txPr>
        <c:crossAx val="1168495029"/>
        <c:crosses val="autoZero"/>
        <c:auto val="1"/>
        <c:lblAlgn val="ctr"/>
        <c:lblOffset val="100"/>
        <c:noMultiLvlLbl val="1"/>
      </c:catAx>
      <c:valAx>
        <c:axId val="1168495029"/>
        <c:scaling>
          <c:orientation val="minMax"/>
          <c:max val="4"/>
        </c:scaling>
        <c:delete val="0"/>
        <c:axPos val="l"/>
        <c:majorGridlines>
          <c:spPr>
            <a:ln w="9525" cap="flat" cmpd="sng" algn="ctr">
              <a:solidFill>
                <a:srgbClr val="00518B">
                  <a:alpha val="10000"/>
                </a:srgbClr>
              </a:solidFill>
              <a:round/>
            </a:ln>
            <a:effectLst/>
          </c:spPr>
        </c:majorGridlines>
        <c:title>
          <c:tx>
            <c:rich>
              <a:bodyPr rot="-540000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ysClr val="windowText" lastClr="000000">
                    <a:alpha val="50000"/>
                  </a:sysClr>
                </a:solidFill>
                <a:latin typeface="+mn-lt"/>
                <a:ea typeface="+mn-ea"/>
                <a:cs typeface="+mn-cs"/>
              </a:defRPr>
            </a:pPr>
            <a:endParaRPr lang="fr-FR"/>
          </a:p>
        </c:txPr>
        <c:crossAx val="1737682735"/>
        <c:crosses val="autoZero"/>
        <c:crossBetween val="between"/>
        <c:majorUnit val="1"/>
      </c:valAx>
      <c:spPr>
        <a:noFill/>
        <a:ln>
          <a:noFill/>
        </a:ln>
        <a:effectLst>
          <a:glow rad="127000">
            <a:schemeClr val="bg1"/>
          </a:glow>
        </a:effectLst>
      </c:spPr>
    </c:plotArea>
    <c:legend>
      <c:legendPos val="r"/>
      <c:layout>
        <c:manualLayout>
          <c:xMode val="edge"/>
          <c:yMode val="edge"/>
          <c:x val="0.6525345270905597"/>
          <c:y val="2.5618796186347597E-3"/>
          <c:w val="0.3474654729094403"/>
          <c:h val="0.11300538384385699"/>
        </c:manualLayout>
      </c:layout>
      <c:overlay val="0"/>
      <c:spPr>
        <a:noFill/>
        <a:ln>
          <a:noFill/>
        </a:ln>
        <a:effectLst/>
      </c:spPr>
      <c:txPr>
        <a:bodyPr rot="0" spcFirstLastPara="1" vertOverflow="ellipsis" vert="horz" wrap="square" anchor="ctr" anchorCtr="1"/>
        <a:lstStyle/>
        <a:p>
          <a:pPr>
            <a:defRPr sz="1100" b="0" i="0" u="none" strike="noStrike" kern="1200" baseline="0">
              <a:solidFill>
                <a:srgbClr val="00518B"/>
              </a:solidFill>
              <a:latin typeface="+mn-lt"/>
              <a:ea typeface="+mn-ea"/>
              <a:cs typeface="+mn-cs"/>
            </a:defRPr>
          </a:pPr>
          <a:endParaRPr lang="fr-FR"/>
        </a:p>
      </c:txPr>
    </c:legend>
    <c:plotVisOnly val="1"/>
    <c:dispBlanksAs val="span"/>
    <c:showDLblsOverMax val="1"/>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009395074587072"/>
          <c:y val="0.19490650272234239"/>
          <c:w val="0.52647212839295887"/>
          <c:h val="0.58489211852577971"/>
        </c:manualLayout>
      </c:layout>
      <c:radarChart>
        <c:radarStyle val="filled"/>
        <c:varyColors val="1"/>
        <c:ser>
          <c:idx val="0"/>
          <c:order val="0"/>
          <c:tx>
            <c:strRef>
              <c:f>Analyse!$H$13</c:f>
              <c:strCache>
                <c:ptCount val="1"/>
                <c:pt idx="0">
                  <c:v>Niveau évalué</c:v>
                </c:pt>
              </c:strCache>
            </c:strRef>
          </c:tx>
          <c:spPr>
            <a:solidFill>
              <a:schemeClr val="accent5">
                <a:lumMod val="20000"/>
                <a:lumOff val="80000"/>
              </a:schemeClr>
            </a:solidFill>
            <a:ln w="0" cap="flat" cmpd="sng" algn="ctr">
              <a:solidFill>
                <a:schemeClr val="accent5">
                  <a:lumMod val="20000"/>
                  <a:lumOff val="80000"/>
                </a:schemeClr>
              </a:solidFill>
              <a:miter lim="800000"/>
            </a:ln>
            <a:effectLst>
              <a:glow rad="63500">
                <a:srgbClr val="00518B">
                  <a:alpha val="40000"/>
                </a:srgbClr>
              </a:glow>
            </a:effectLst>
          </c:spPr>
          <c:cat>
            <c:strRef>
              <c:f>[0]!Soft_skills</c:f>
              <c:strCache>
                <c:ptCount val="5"/>
                <c:pt idx="0">
                  <c:v>Adaptabilité</c:v>
                </c:pt>
                <c:pt idx="1">
                  <c:v>Créativité</c:v>
                </c:pt>
                <c:pt idx="2">
                  <c:v>Efficacité</c:v>
                </c:pt>
                <c:pt idx="3">
                  <c:v>Remise en question</c:v>
                </c:pt>
                <c:pt idx="4">
                  <c:v>Responsabilité</c:v>
                </c:pt>
              </c:strCache>
              <c:extLst xmlns:c15="http://schemas.microsoft.com/office/drawing/2012/chart"/>
            </c:strRef>
          </c:cat>
          <c:val>
            <c:numRef>
              <c:f>[0]!Soft_Evalue</c:f>
              <c:numCache>
                <c:formatCode>General</c:formatCode>
                <c:ptCount val="5"/>
                <c:pt idx="0">
                  <c:v>1</c:v>
                </c:pt>
                <c:pt idx="1">
                  <c:v>4</c:v>
                </c:pt>
                <c:pt idx="2">
                  <c:v>1</c:v>
                </c:pt>
                <c:pt idx="3">
                  <c:v>2</c:v>
                </c:pt>
                <c:pt idx="4">
                  <c:v>1</c:v>
                </c:pt>
              </c:numCache>
            </c:numRef>
          </c:val>
          <c:extLst>
            <c:ext xmlns:c16="http://schemas.microsoft.com/office/drawing/2014/chart" uri="{C3380CC4-5D6E-409C-BE32-E72D297353CC}">
              <c16:uniqueId val="{00000000-12E6-564B-A368-E5E6E4E7D1D4}"/>
            </c:ext>
          </c:extLst>
        </c:ser>
        <c:ser>
          <c:idx val="1"/>
          <c:order val="1"/>
          <c:tx>
            <c:strRef>
              <c:f>Analyse!$G$13</c:f>
              <c:strCache>
                <c:ptCount val="1"/>
                <c:pt idx="0">
                  <c:v>Niveau attendu</c:v>
                </c:pt>
              </c:strCache>
            </c:strRef>
          </c:tx>
          <c:spPr>
            <a:noFill/>
            <a:ln w="38100" cap="flat" cmpd="sng" algn="ctr">
              <a:solidFill>
                <a:srgbClr val="00518B"/>
              </a:solidFill>
              <a:prstDash val="solid"/>
              <a:miter lim="800000"/>
            </a:ln>
            <a:effectLst/>
          </c:spPr>
          <c:cat>
            <c:strRef>
              <c:f>[0]!Soft_skills</c:f>
              <c:strCache>
                <c:ptCount val="5"/>
                <c:pt idx="0">
                  <c:v>Adaptabilité</c:v>
                </c:pt>
                <c:pt idx="1">
                  <c:v>Créativité</c:v>
                </c:pt>
                <c:pt idx="2">
                  <c:v>Efficacité</c:v>
                </c:pt>
                <c:pt idx="3">
                  <c:v>Remise en question</c:v>
                </c:pt>
                <c:pt idx="4">
                  <c:v>Responsabilité</c:v>
                </c:pt>
              </c:strCache>
              <c:extLst xmlns:c15="http://schemas.microsoft.com/office/drawing/2012/chart"/>
            </c:strRef>
          </c:cat>
          <c:val>
            <c:numRef>
              <c:f>[0]!Soft_Attendu</c:f>
              <c:numCache>
                <c:formatCode>General</c:formatCode>
                <c:ptCount val="5"/>
                <c:pt idx="0">
                  <c:v>3</c:v>
                </c:pt>
                <c:pt idx="1">
                  <c:v>1</c:v>
                </c:pt>
                <c:pt idx="2">
                  <c:v>4</c:v>
                </c:pt>
                <c:pt idx="3">
                  <c:v>3</c:v>
                </c:pt>
                <c:pt idx="4">
                  <c:v>1</c:v>
                </c:pt>
              </c:numCache>
            </c:numRef>
          </c:val>
          <c:extLst>
            <c:ext xmlns:c16="http://schemas.microsoft.com/office/drawing/2014/chart" uri="{C3380CC4-5D6E-409C-BE32-E72D297353CC}">
              <c16:uniqueId val="{00000001-12E6-564B-A368-E5E6E4E7D1D4}"/>
            </c:ext>
          </c:extLst>
        </c:ser>
        <c:dLbls>
          <c:showLegendKey val="0"/>
          <c:showVal val="0"/>
          <c:showCatName val="0"/>
          <c:showSerName val="0"/>
          <c:showPercent val="0"/>
          <c:showBubbleSize val="0"/>
        </c:dLbls>
        <c:axId val="1737682735"/>
        <c:axId val="1168495029"/>
      </c:radarChart>
      <c:catAx>
        <c:axId val="1737682735"/>
        <c:scaling>
          <c:orientation val="minMax"/>
        </c:scaling>
        <c:delete val="0"/>
        <c:axPos val="b"/>
        <c:majorGridlines>
          <c:spPr>
            <a:ln w="9525" cap="flat" cmpd="sng" algn="ctr">
              <a:solidFill>
                <a:schemeClr val="lt1">
                  <a:alpha val="20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rich>
          </c:tx>
          <c:overlay val="0"/>
          <c:spPr>
            <a:noFill/>
            <a:ln>
              <a:noFill/>
            </a:ln>
            <a:effectLst/>
          </c:spPr>
          <c:txPr>
            <a:bodyPr rot="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rgbClr val="00518B"/>
                </a:solidFill>
                <a:latin typeface="Calibri" panose="020F0502020204030204" pitchFamily="34" charset="0"/>
                <a:ea typeface="+mn-ea"/>
                <a:cs typeface="Calibri" panose="020F0502020204030204" pitchFamily="34" charset="0"/>
              </a:defRPr>
            </a:pPr>
            <a:endParaRPr lang="fr-FR"/>
          </a:p>
        </c:txPr>
        <c:crossAx val="1168495029"/>
        <c:crosses val="autoZero"/>
        <c:auto val="1"/>
        <c:lblAlgn val="ctr"/>
        <c:lblOffset val="100"/>
        <c:noMultiLvlLbl val="1"/>
      </c:catAx>
      <c:valAx>
        <c:axId val="1168495029"/>
        <c:scaling>
          <c:orientation val="minMax"/>
          <c:max val="4"/>
        </c:scaling>
        <c:delete val="0"/>
        <c:axPos val="l"/>
        <c:majorGridlines>
          <c:spPr>
            <a:ln w="9525" cap="flat" cmpd="sng" algn="ctr">
              <a:solidFill>
                <a:srgbClr val="00518B">
                  <a:alpha val="10000"/>
                </a:srgbClr>
              </a:solidFill>
              <a:round/>
            </a:ln>
            <a:effectLst/>
          </c:spPr>
        </c:majorGridlines>
        <c:title>
          <c:tx>
            <c:rich>
              <a:bodyPr rot="-540000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lt1">
                      <a:lumMod val="7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ysClr val="windowText" lastClr="000000">
                    <a:alpha val="50000"/>
                  </a:sysClr>
                </a:solidFill>
                <a:latin typeface="+mn-lt"/>
                <a:ea typeface="+mn-ea"/>
                <a:cs typeface="+mn-cs"/>
              </a:defRPr>
            </a:pPr>
            <a:endParaRPr lang="fr-FR"/>
          </a:p>
        </c:txPr>
        <c:crossAx val="1737682735"/>
        <c:crosses val="autoZero"/>
        <c:crossBetween val="between"/>
        <c:majorUnit val="1"/>
      </c:valAx>
      <c:spPr>
        <a:noFill/>
        <a:ln>
          <a:noFill/>
        </a:ln>
        <a:effectLst>
          <a:glow rad="127000">
            <a:schemeClr val="bg1"/>
          </a:glow>
        </a:effectLst>
      </c:spPr>
    </c:plotArea>
    <c:plotVisOnly val="1"/>
    <c:dispBlanksAs val="span"/>
    <c:showDLblsOverMax val="1"/>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0">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75000"/>
      </a:schemeClr>
    </cs:fontRef>
    <cs:spPr>
      <a:solidFill>
        <a:schemeClr val="dk1">
          <a:lumMod val="75000"/>
          <a:lumOff val="25000"/>
        </a:schemeClr>
      </a:solidFill>
      <a:ln>
        <a:solidFill>
          <a:schemeClr val="lt1">
            <a:lumMod val="75000"/>
          </a:schemeClr>
        </a:solidFill>
      </a:ln>
      <a:effectLst>
        <a:glow rad="63500">
          <a:schemeClr val="lt1">
            <a:lumMod val="75000"/>
            <a:alpha val="15000"/>
          </a:schemeClr>
        </a:glow>
      </a:effectLst>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
  <cs:dataPoint3D>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3D>
  <cs:dataPointLine>
    <cs:lnRef idx="0">
      <cs:styleClr val="auto"/>
    </cs:lnRef>
    <cs:fillRef idx="0">
      <cs:styleClr val="auto"/>
    </cs:fillRef>
    <cs:effectRef idx="0">
      <cs:styleClr val="auto"/>
    </cs:effectRef>
    <cs:fontRef idx="minor">
      <a:schemeClr val="dk1"/>
    </cs:fontRef>
    <cs:spPr>
      <a:ln w="28575" cap="rnd">
        <a:solidFill>
          <a:schemeClr val="phClr"/>
        </a:solidFill>
      </a:ln>
      <a:effectLst>
        <a:glow rad="76200">
          <a:schemeClr val="phClr">
            <a:satMod val="175000"/>
            <a:alpha val="3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lt1">
            <a:alpha val="20000"/>
          </a:schemeClr>
        </a:solidFill>
        <a:round/>
      </a:ln>
    </cs:spPr>
  </cs:gridlineMajor>
  <cs:gridlineMinor>
    <cs:lnRef idx="0"/>
    <cs:fillRef idx="0"/>
    <cs:effectRef idx="0"/>
    <cs:fontRef idx="minor">
      <a:schemeClr val="dk1"/>
    </cs:fontRef>
    <cs:spPr>
      <a:ln w="9525" cap="flat" cmpd="sng" algn="ctr">
        <a:solidFill>
          <a:schemeClr val="lt1">
            <a:alpha val="20000"/>
          </a:schemeClr>
        </a:soli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0" kern="1200" cap="none" spc="50" baseline="0"/>
  </cs:title>
  <cs:trendline>
    <cs:lnRef idx="0">
      <cs:styleClr val="auto"/>
    </cs:lnRef>
    <cs:fillRef idx="0"/>
    <cs:effectRef idx="0"/>
    <cs:fontRef idx="minor">
      <a:schemeClr val="dk1"/>
    </cs:fontRef>
    <cs:spPr>
      <a:ln w="9525"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20">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75000"/>
      </a:schemeClr>
    </cs:fontRef>
    <cs:spPr>
      <a:solidFill>
        <a:schemeClr val="dk1">
          <a:lumMod val="75000"/>
          <a:lumOff val="25000"/>
        </a:schemeClr>
      </a:solidFill>
      <a:ln>
        <a:solidFill>
          <a:schemeClr val="lt1">
            <a:lumMod val="75000"/>
          </a:schemeClr>
        </a:solidFill>
      </a:ln>
      <a:effectLst>
        <a:glow rad="63500">
          <a:schemeClr val="lt1">
            <a:lumMod val="75000"/>
            <a:alpha val="15000"/>
          </a:schemeClr>
        </a:glow>
      </a:effectLst>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
  <cs:dataPoint3D>
    <cs:lnRef idx="0">
      <cs:styleClr val="auto"/>
    </cs:lnRef>
    <cs:fillRef idx="0">
      <cs:styleClr val="auto"/>
    </cs:fillRef>
    <cs:effectRef idx="0">
      <cs:styleClr val="auto"/>
    </cs:effectRef>
    <cs:fontRef idx="minor">
      <a:schemeClr val="dk1"/>
    </cs:fontRef>
    <cs:spPr>
      <a:solidFill>
        <a:schemeClr val="phClr">
          <a:alpha val="69804"/>
        </a:schemeClr>
      </a:solidFill>
      <a:ln w="9525" cap="flat" cmpd="sng" algn="ctr">
        <a:solidFill>
          <a:schemeClr val="phClr">
            <a:alpha val="69804"/>
          </a:schemeClr>
        </a:solidFill>
        <a:miter lim="800000"/>
      </a:ln>
      <a:effectLst>
        <a:glow rad="76200">
          <a:schemeClr val="phClr">
            <a:satMod val="175000"/>
            <a:alpha val="34000"/>
          </a:schemeClr>
        </a:glow>
      </a:effectLst>
    </cs:spPr>
  </cs:dataPoint3D>
  <cs:dataPointLine>
    <cs:lnRef idx="0">
      <cs:styleClr val="auto"/>
    </cs:lnRef>
    <cs:fillRef idx="0">
      <cs:styleClr val="auto"/>
    </cs:fillRef>
    <cs:effectRef idx="0">
      <cs:styleClr val="auto"/>
    </cs:effectRef>
    <cs:fontRef idx="minor">
      <a:schemeClr val="dk1"/>
    </cs:fontRef>
    <cs:spPr>
      <a:ln w="28575" cap="rnd">
        <a:solidFill>
          <a:schemeClr val="phClr"/>
        </a:solidFill>
      </a:ln>
      <a:effectLst>
        <a:glow rad="76200">
          <a:schemeClr val="phClr">
            <a:satMod val="175000"/>
            <a:alpha val="3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lt1">
            <a:alpha val="20000"/>
          </a:schemeClr>
        </a:solidFill>
        <a:round/>
      </a:ln>
    </cs:spPr>
  </cs:gridlineMajor>
  <cs:gridlineMinor>
    <cs:lnRef idx="0"/>
    <cs:fillRef idx="0"/>
    <cs:effectRef idx="0"/>
    <cs:fontRef idx="minor">
      <a:schemeClr val="dk1"/>
    </cs:fontRef>
    <cs:spPr>
      <a:ln w="9525" cap="flat" cmpd="sng" algn="ctr">
        <a:solidFill>
          <a:schemeClr val="lt1">
            <a:alpha val="20000"/>
          </a:schemeClr>
        </a:soli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0" kern="1200" cap="none" spc="50" baseline="0"/>
  </cs:title>
  <cs:trendline>
    <cs:lnRef idx="0">
      <cs:styleClr val="auto"/>
    </cs:lnRef>
    <cs:fillRef idx="0"/>
    <cs:effectRef idx="0"/>
    <cs:fontRef idx="minor">
      <a:schemeClr val="dk1"/>
    </cs:fontRef>
    <cs:spPr>
      <a:ln w="9525"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morpheus-formation.fr/contact/" TargetMode="External"/><Relationship Id="rId2" Type="http://schemas.openxmlformats.org/officeDocument/2006/relationships/hyperlink" Target="https://youtu.be/WSS0C8CSWow" TargetMode="External"/><Relationship Id="rId1" Type="http://schemas.openxmlformats.org/officeDocument/2006/relationships/hyperlink" Target="https://www.morpheus-formation.fr/produit/matrice-competences-rh/" TargetMode="External"/><Relationship Id="rId5" Type="http://schemas.openxmlformats.org/officeDocument/2006/relationships/image" Target="../media/image1.png"/><Relationship Id="rId4" Type="http://schemas.openxmlformats.org/officeDocument/2006/relationships/hyperlink" Target="https://www.morpheus-formation.fr/blog/test/excel/" TargetMode="External"/></Relationships>
</file>

<file path=xl/drawings/_rels/drawing2.xml.rels><?xml version="1.0" encoding="UTF-8" standalone="yes"?>
<Relationships xmlns="http://schemas.openxmlformats.org/package/2006/relationships"><Relationship Id="rId8" Type="http://schemas.openxmlformats.org/officeDocument/2006/relationships/image" Target="../media/image9.sv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image" Target="../media/image5.svg"/><Relationship Id="rId9" Type="http://schemas.openxmlformats.org/officeDocument/2006/relationships/image" Target="../media/image10.emf"/></Relationships>
</file>

<file path=xl/drawings/_rels/drawing4.xml.rels><?xml version="1.0" encoding="UTF-8" standalone="yes"?>
<Relationships xmlns="http://schemas.openxmlformats.org/package/2006/relationships"><Relationship Id="rId8" Type="http://schemas.openxmlformats.org/officeDocument/2006/relationships/image" Target="../media/image15.png"/><Relationship Id="rId13" Type="http://schemas.openxmlformats.org/officeDocument/2006/relationships/image" Target="../media/image20.svg"/><Relationship Id="rId3" Type="http://schemas.openxmlformats.org/officeDocument/2006/relationships/chart" Target="../charts/chart3.xml"/><Relationship Id="rId7" Type="http://schemas.openxmlformats.org/officeDocument/2006/relationships/image" Target="../media/image14.svg"/><Relationship Id="rId12" Type="http://schemas.openxmlformats.org/officeDocument/2006/relationships/image" Target="../media/image19.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3.png"/><Relationship Id="rId11" Type="http://schemas.openxmlformats.org/officeDocument/2006/relationships/image" Target="../media/image18.svg"/><Relationship Id="rId5" Type="http://schemas.openxmlformats.org/officeDocument/2006/relationships/image" Target="../media/image12.svg"/><Relationship Id="rId15" Type="http://schemas.openxmlformats.org/officeDocument/2006/relationships/image" Target="../media/image22.svg"/><Relationship Id="rId10" Type="http://schemas.openxmlformats.org/officeDocument/2006/relationships/image" Target="../media/image17.png"/><Relationship Id="rId4" Type="http://schemas.openxmlformats.org/officeDocument/2006/relationships/image" Target="../media/image11.png"/><Relationship Id="rId9" Type="http://schemas.openxmlformats.org/officeDocument/2006/relationships/image" Target="../media/image16.svg"/><Relationship Id="rId14" Type="http://schemas.openxmlformats.org/officeDocument/2006/relationships/image" Target="../media/image21.png"/></Relationships>
</file>

<file path=xl/drawings/_rels/drawing6.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4</xdr:col>
      <xdr:colOff>2755053</xdr:colOff>
      <xdr:row>0</xdr:row>
      <xdr:rowOff>190499</xdr:rowOff>
    </xdr:from>
    <xdr:to>
      <xdr:col>4</xdr:col>
      <xdr:colOff>6138333</xdr:colOff>
      <xdr:row>1</xdr:row>
      <xdr:rowOff>365759</xdr:rowOff>
    </xdr:to>
    <xdr:sp macro="" textlink="">
      <xdr:nvSpPr>
        <xdr:cNvPr id="8" name="Rectangle 7">
          <a:hlinkClick xmlns:r="http://schemas.openxmlformats.org/officeDocument/2006/relationships" r:id="rId1" tooltip="Obtenir le mot de passe du fichier"/>
          <a:extLst>
            <a:ext uri="{FF2B5EF4-FFF2-40B4-BE49-F238E27FC236}">
              <a16:creationId xmlns:a16="http://schemas.microsoft.com/office/drawing/2014/main" id="{C52BF099-DB4F-EB45-BBEE-E3961B301AAE}"/>
            </a:ext>
          </a:extLst>
        </xdr:cNvPr>
        <xdr:cNvSpPr/>
      </xdr:nvSpPr>
      <xdr:spPr>
        <a:xfrm>
          <a:off x="8491220" y="190499"/>
          <a:ext cx="3383280" cy="365760"/>
        </a:xfrm>
        <a:prstGeom prst="rect">
          <a:avLst/>
        </a:prstGeom>
        <a:solidFill>
          <a:schemeClr val="bg1"/>
        </a:solid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a:solidFill>
                <a:srgbClr val="FF0000"/>
              </a:solidFill>
              <a:effectLst/>
              <a:latin typeface="+mn-lt"/>
              <a:ea typeface="Calibri" panose="020F0502020204030204" pitchFamily="34" charset="0"/>
              <a:cs typeface="Times New Roman" panose="02020603050405020304" pitchFamily="18" charset="0"/>
            </a:rPr>
            <a:t>Achetez le mot de passe ⇢ </a:t>
          </a:r>
          <a:r>
            <a:rPr lang="fr-FR" sz="1400" b="1">
              <a:solidFill>
                <a:srgbClr val="FF0000"/>
              </a:solidFill>
              <a:effectLst/>
              <a:latin typeface="+mn-lt"/>
              <a:ea typeface="Calibri" panose="020F0502020204030204" pitchFamily="34" charset="0"/>
              <a:cs typeface="Times New Roman" panose="02020603050405020304" pitchFamily="18" charset="0"/>
            </a:rPr>
            <a:t>Cliquez ici !</a:t>
          </a:r>
          <a:endParaRPr lang="fr-FR" sz="1400">
            <a:solidFill>
              <a:srgbClr val="FF0000"/>
            </a:solidFill>
            <a:effectLst/>
            <a:latin typeface="+mn-lt"/>
            <a:ea typeface="Calibri" panose="020F0502020204030204" pitchFamily="34" charset="0"/>
            <a:cs typeface="Times New Roman" panose="02020603050405020304" pitchFamily="18" charset="0"/>
          </a:endParaRPr>
        </a:p>
      </xdr:txBody>
    </xdr:sp>
    <xdr:clientData/>
  </xdr:twoCellAnchor>
  <xdr:twoCellAnchor editAs="oneCell">
    <xdr:from>
      <xdr:col>3</xdr:col>
      <xdr:colOff>6350</xdr:colOff>
      <xdr:row>0</xdr:row>
      <xdr:rowOff>190499</xdr:rowOff>
    </xdr:from>
    <xdr:to>
      <xdr:col>4</xdr:col>
      <xdr:colOff>1802130</xdr:colOff>
      <xdr:row>1</xdr:row>
      <xdr:rowOff>365759</xdr:rowOff>
    </xdr:to>
    <xdr:sp macro="" textlink="">
      <xdr:nvSpPr>
        <xdr:cNvPr id="7" name="Rectangle 6">
          <a:hlinkClick xmlns:r="http://schemas.openxmlformats.org/officeDocument/2006/relationships" r:id="rId2" tooltip="Voir la vidéo d'explication"/>
          <a:extLst>
            <a:ext uri="{FF2B5EF4-FFF2-40B4-BE49-F238E27FC236}">
              <a16:creationId xmlns:a16="http://schemas.microsoft.com/office/drawing/2014/main" id="{5DC033DE-4333-B54B-80D0-34176656983E}"/>
            </a:ext>
          </a:extLst>
        </xdr:cNvPr>
        <xdr:cNvSpPr/>
      </xdr:nvSpPr>
      <xdr:spPr>
        <a:xfrm>
          <a:off x="4155017" y="190499"/>
          <a:ext cx="3383280" cy="365760"/>
        </a:xfrm>
        <a:prstGeom prst="rect">
          <a:avLst/>
        </a:prstGeom>
        <a:solidFill>
          <a:schemeClr val="bg1"/>
        </a:solidFill>
        <a:ln>
          <a:solidFill>
            <a:srgbClr val="00B05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a:solidFill>
                <a:srgbClr val="00B050"/>
              </a:solidFill>
              <a:effectLst/>
              <a:latin typeface="+mn-lt"/>
              <a:ea typeface="Calibri" panose="020F0502020204030204" pitchFamily="34" charset="0"/>
              <a:cs typeface="Times New Roman" panose="02020603050405020304" pitchFamily="18" charset="0"/>
            </a:rPr>
            <a:t>Explication du fichier ⇢ </a:t>
          </a:r>
          <a:r>
            <a:rPr lang="fr-FR" sz="1400" b="1">
              <a:solidFill>
                <a:srgbClr val="00B050"/>
              </a:solidFill>
              <a:effectLst/>
              <a:latin typeface="+mn-lt"/>
              <a:ea typeface="Calibri" panose="020F0502020204030204" pitchFamily="34" charset="0"/>
              <a:cs typeface="Times New Roman" panose="02020603050405020304" pitchFamily="18" charset="0"/>
            </a:rPr>
            <a:t>Cliquez ici !</a:t>
          </a:r>
          <a:endParaRPr lang="fr-FR" sz="1400">
            <a:solidFill>
              <a:srgbClr val="00B050"/>
            </a:solidFill>
            <a:effectLst/>
            <a:latin typeface="+mn-lt"/>
            <a:ea typeface="Calibri" panose="020F0502020204030204" pitchFamily="34" charset="0"/>
            <a:cs typeface="Times New Roman" panose="02020603050405020304" pitchFamily="18" charset="0"/>
          </a:endParaRPr>
        </a:p>
      </xdr:txBody>
    </xdr:sp>
    <xdr:clientData/>
  </xdr:twoCellAnchor>
  <xdr:twoCellAnchor editAs="oneCell">
    <xdr:from>
      <xdr:col>4</xdr:col>
      <xdr:colOff>2755053</xdr:colOff>
      <xdr:row>2</xdr:row>
      <xdr:rowOff>375561</xdr:rowOff>
    </xdr:from>
    <xdr:to>
      <xdr:col>4</xdr:col>
      <xdr:colOff>6138333</xdr:colOff>
      <xdr:row>3</xdr:row>
      <xdr:rowOff>106321</xdr:rowOff>
    </xdr:to>
    <xdr:sp macro="" textlink="">
      <xdr:nvSpPr>
        <xdr:cNvPr id="3" name="Rectangle 2">
          <a:hlinkClick xmlns:r="http://schemas.openxmlformats.org/officeDocument/2006/relationships" r:id="rId3" tooltip="Contactez-nous !"/>
          <a:extLst>
            <a:ext uri="{FF2B5EF4-FFF2-40B4-BE49-F238E27FC236}">
              <a16:creationId xmlns:a16="http://schemas.microsoft.com/office/drawing/2014/main" id="{A13B2378-18D4-C66A-5499-4E211781B351}"/>
            </a:ext>
          </a:extLst>
        </xdr:cNvPr>
        <xdr:cNvSpPr/>
      </xdr:nvSpPr>
      <xdr:spPr>
        <a:xfrm>
          <a:off x="8491220" y="1201061"/>
          <a:ext cx="3383280" cy="365760"/>
        </a:xfrm>
        <a:prstGeom prst="rect">
          <a:avLst/>
        </a:prstGeom>
        <a:noFill/>
        <a:ln w="38100">
          <a:solidFill>
            <a:schemeClr val="accent5">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600" b="1">
              <a:solidFill>
                <a:srgbClr val="00518B"/>
              </a:solidFill>
              <a:latin typeface="+mn-lt"/>
            </a:rPr>
            <a:t>Nous contacter</a:t>
          </a:r>
        </a:p>
      </xdr:txBody>
    </xdr:sp>
    <xdr:clientData/>
  </xdr:twoCellAnchor>
  <xdr:twoCellAnchor editAs="oneCell">
    <xdr:from>
      <xdr:col>3</xdr:col>
      <xdr:colOff>6350</xdr:colOff>
      <xdr:row>2</xdr:row>
      <xdr:rowOff>380706</xdr:rowOff>
    </xdr:from>
    <xdr:to>
      <xdr:col>4</xdr:col>
      <xdr:colOff>1802130</xdr:colOff>
      <xdr:row>3</xdr:row>
      <xdr:rowOff>111466</xdr:rowOff>
    </xdr:to>
    <xdr:sp macro="" textlink="">
      <xdr:nvSpPr>
        <xdr:cNvPr id="4" name="Rectangle 3">
          <a:hlinkClick xmlns:r="http://schemas.openxmlformats.org/officeDocument/2006/relationships" r:id="rId4" tooltip="Testez votre niveau sur Excel !"/>
          <a:extLst>
            <a:ext uri="{FF2B5EF4-FFF2-40B4-BE49-F238E27FC236}">
              <a16:creationId xmlns:a16="http://schemas.microsoft.com/office/drawing/2014/main" id="{22203770-8707-71FB-DBF3-8E1452869A20}"/>
            </a:ext>
          </a:extLst>
        </xdr:cNvPr>
        <xdr:cNvSpPr/>
      </xdr:nvSpPr>
      <xdr:spPr>
        <a:xfrm>
          <a:off x="4155017" y="1206206"/>
          <a:ext cx="3383280" cy="365760"/>
        </a:xfrm>
        <a:prstGeom prst="rect">
          <a:avLst/>
        </a:prstGeom>
        <a:noFill/>
        <a:ln w="38100">
          <a:solidFill>
            <a:schemeClr val="accent5">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600" b="1">
              <a:solidFill>
                <a:srgbClr val="00518B"/>
              </a:solidFill>
              <a:latin typeface="+mn-lt"/>
            </a:rPr>
            <a:t>Testez votre niveau !</a:t>
          </a:r>
        </a:p>
      </xdr:txBody>
    </xdr:sp>
    <xdr:clientData/>
  </xdr:twoCellAnchor>
  <xdr:twoCellAnchor editAs="oneCell">
    <xdr:from>
      <xdr:col>3</xdr:col>
      <xdr:colOff>6350</xdr:colOff>
      <xdr:row>1</xdr:row>
      <xdr:rowOff>368006</xdr:rowOff>
    </xdr:from>
    <xdr:to>
      <xdr:col>4</xdr:col>
      <xdr:colOff>6138333</xdr:colOff>
      <xdr:row>2</xdr:row>
      <xdr:rowOff>370416</xdr:rowOff>
    </xdr:to>
    <xdr:sp macro="" textlink="">
      <xdr:nvSpPr>
        <xdr:cNvPr id="5" name="Rectangle 4">
          <a:extLst>
            <a:ext uri="{FF2B5EF4-FFF2-40B4-BE49-F238E27FC236}">
              <a16:creationId xmlns:a16="http://schemas.microsoft.com/office/drawing/2014/main" id="{E404B3C4-FAB4-5B43-B7D7-2804C57A4C1F}"/>
            </a:ext>
          </a:extLst>
        </xdr:cNvPr>
        <xdr:cNvSpPr/>
      </xdr:nvSpPr>
      <xdr:spPr>
        <a:xfrm>
          <a:off x="4155017" y="558506"/>
          <a:ext cx="7719483" cy="637410"/>
        </a:xfrm>
        <a:prstGeom prst="rect">
          <a:avLst/>
        </a:prstGeom>
        <a:noFill/>
        <a:ln w="38100">
          <a:solidFill>
            <a:srgbClr val="00518B"/>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000" b="1">
              <a:solidFill>
                <a:srgbClr val="00518B"/>
              </a:solidFill>
              <a:latin typeface="+mn-lt"/>
            </a:rPr>
            <a:t>Morpheus est spécialisé dans la formation Excel</a:t>
          </a:r>
        </a:p>
      </xdr:txBody>
    </xdr:sp>
    <xdr:clientData/>
  </xdr:twoCellAnchor>
  <xdr:twoCellAnchor editAs="oneCell">
    <xdr:from>
      <xdr:col>1</xdr:col>
      <xdr:colOff>469900</xdr:colOff>
      <xdr:row>1</xdr:row>
      <xdr:rowOff>114300</xdr:rowOff>
    </xdr:from>
    <xdr:to>
      <xdr:col>1</xdr:col>
      <xdr:colOff>2646172</xdr:colOff>
      <xdr:row>3</xdr:row>
      <xdr:rowOff>36581</xdr:rowOff>
    </xdr:to>
    <xdr:pic>
      <xdr:nvPicPr>
        <xdr:cNvPr id="6" name="Image 5">
          <a:extLst>
            <a:ext uri="{FF2B5EF4-FFF2-40B4-BE49-F238E27FC236}">
              <a16:creationId xmlns:a16="http://schemas.microsoft.com/office/drawing/2014/main" id="{523769A2-8391-4449-BFEF-DEF0CB5F78F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85800" y="304800"/>
          <a:ext cx="2176272" cy="1192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317500</xdr:colOff>
      <xdr:row>1</xdr:row>
      <xdr:rowOff>29967</xdr:rowOff>
    </xdr:from>
    <xdr:ext cx="6400800" cy="2046591"/>
    <xdr:grpSp>
      <xdr:nvGrpSpPr>
        <xdr:cNvPr id="73" name="Groupe 72">
          <a:extLst>
            <a:ext uri="{FF2B5EF4-FFF2-40B4-BE49-F238E27FC236}">
              <a16:creationId xmlns:a16="http://schemas.microsoft.com/office/drawing/2014/main" id="{00000000-0008-0000-0000-000049000000}"/>
            </a:ext>
          </a:extLst>
        </xdr:cNvPr>
        <xdr:cNvGrpSpPr/>
      </xdr:nvGrpSpPr>
      <xdr:grpSpPr>
        <a:xfrm>
          <a:off x="317500" y="233167"/>
          <a:ext cx="6400800" cy="2046591"/>
          <a:chOff x="317500" y="918967"/>
          <a:chExt cx="6400800" cy="2046591"/>
        </a:xfrm>
      </xdr:grpSpPr>
      <xdr:sp macro="" textlink="">
        <xdr:nvSpPr>
          <xdr:cNvPr id="2" name="Rectangle 1">
            <a:extLst>
              <a:ext uri="{FF2B5EF4-FFF2-40B4-BE49-F238E27FC236}">
                <a16:creationId xmlns:a16="http://schemas.microsoft.com/office/drawing/2014/main" id="{00000000-0008-0000-0000-000002000000}"/>
              </a:ext>
            </a:extLst>
          </xdr:cNvPr>
          <xdr:cNvSpPr/>
        </xdr:nvSpPr>
        <xdr:spPr>
          <a:xfrm>
            <a:off x="317500" y="1746250"/>
            <a:ext cx="6400800" cy="1219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lang="fr-FR" sz="1200" b="0" i="1">
                <a:solidFill>
                  <a:srgbClr val="00518B"/>
                </a:solidFill>
                <a:latin typeface="Calibri" panose="020F0502020204030204" pitchFamily="34" charset="0"/>
                <a:cs typeface="Calibri" panose="020F0502020204030204" pitchFamily="34" charset="0"/>
              </a:rPr>
              <a:t>Il</a:t>
            </a:r>
            <a:r>
              <a:rPr lang="fr-FR" sz="1200" b="0" i="1" baseline="0">
                <a:solidFill>
                  <a:srgbClr val="00518B"/>
                </a:solidFill>
                <a:latin typeface="Calibri" panose="020F0502020204030204" pitchFamily="34" charset="0"/>
                <a:cs typeface="Calibri" panose="020F0502020204030204" pitchFamily="34" charset="0"/>
              </a:rPr>
              <a:t> s'agit de la </a:t>
            </a:r>
            <a:r>
              <a:rPr lang="fr-FR" sz="1200" b="1" i="1" baseline="0">
                <a:solidFill>
                  <a:srgbClr val="00518B"/>
                </a:solidFill>
                <a:latin typeface="Calibri" panose="020F0502020204030204" pitchFamily="34" charset="0"/>
                <a:cs typeface="Calibri" panose="020F0502020204030204" pitchFamily="34" charset="0"/>
              </a:rPr>
              <a:t>base de données des salariés </a:t>
            </a:r>
            <a:r>
              <a:rPr lang="fr-FR" sz="1200" b="0" i="1" baseline="0">
                <a:solidFill>
                  <a:srgbClr val="00518B"/>
                </a:solidFill>
                <a:latin typeface="Calibri" panose="020F0502020204030204" pitchFamily="34" charset="0"/>
                <a:cs typeface="Calibri" panose="020F0502020204030204" pitchFamily="34" charset="0"/>
              </a:rPr>
              <a:t>de l'entreprise.</a:t>
            </a:r>
          </a:p>
          <a:p>
            <a:pPr algn="l"/>
            <a:endParaRPr lang="fr-FR" sz="1200" b="0" i="1" baseline="0">
              <a:solidFill>
                <a:srgbClr val="00518B"/>
              </a:solidFill>
              <a:latin typeface="Calibri" panose="020F0502020204030204" pitchFamily="34" charset="0"/>
              <a:cs typeface="Calibri" panose="020F0502020204030204" pitchFamily="34" charset="0"/>
            </a:endParaRPr>
          </a:p>
          <a:p>
            <a:pPr algn="l"/>
            <a:r>
              <a:rPr lang="fr-FR" sz="1200" b="0" i="1" baseline="0">
                <a:solidFill>
                  <a:srgbClr val="00518B"/>
                </a:solidFill>
                <a:latin typeface="Calibri" panose="020F0502020204030204" pitchFamily="34" charset="0"/>
                <a:cs typeface="Calibri" panose="020F0502020204030204" pitchFamily="34" charset="0"/>
              </a:rPr>
              <a:t>Vous devez ajouter les nouveaux salariés, et supprimer les salariés sortants.</a:t>
            </a:r>
          </a:p>
          <a:p>
            <a:pPr algn="l"/>
            <a:r>
              <a:rPr lang="fr-FR" sz="1200" b="0" i="1" baseline="0">
                <a:solidFill>
                  <a:srgbClr val="00518B"/>
                </a:solidFill>
                <a:latin typeface="Calibri" panose="020F0502020204030204" pitchFamily="34" charset="0"/>
                <a:cs typeface="Calibri" panose="020F0502020204030204" pitchFamily="34" charset="0"/>
              </a:rPr>
              <a:t>Les informations doivent être mises à jour régulièrement pour obtenir des données fiables.</a:t>
            </a:r>
          </a:p>
          <a:p>
            <a:pPr algn="l"/>
            <a:endParaRPr lang="fr-FR" sz="1200" b="0" i="1" baseline="0">
              <a:solidFill>
                <a:srgbClr val="00518B"/>
              </a:solidFill>
              <a:latin typeface="Calibri" panose="020F0502020204030204" pitchFamily="34" charset="0"/>
              <a:cs typeface="Calibri" panose="020F0502020204030204" pitchFamily="34" charset="0"/>
            </a:endParaRPr>
          </a:p>
          <a:p>
            <a:pPr algn="l"/>
            <a:r>
              <a:rPr lang="fr-FR" sz="1200" b="0" i="1" u="sng" baseline="0">
                <a:solidFill>
                  <a:srgbClr val="00518B"/>
                </a:solidFill>
                <a:latin typeface="Calibri" panose="020F0502020204030204" pitchFamily="34" charset="0"/>
                <a:cs typeface="Calibri" panose="020F0502020204030204" pitchFamily="34" charset="0"/>
              </a:rPr>
              <a:t>Attention</a:t>
            </a:r>
            <a:r>
              <a:rPr lang="fr-FR" sz="1200" b="0" i="1" baseline="0">
                <a:solidFill>
                  <a:srgbClr val="00518B"/>
                </a:solidFill>
                <a:latin typeface="Calibri" panose="020F0502020204030204" pitchFamily="34" charset="0"/>
                <a:cs typeface="Calibri" panose="020F0502020204030204" pitchFamily="34" charset="0"/>
              </a:rPr>
              <a:t> ! Les colonnes</a:t>
            </a:r>
            <a:r>
              <a:rPr lang="fr-FR" sz="1200" b="1" i="1" baseline="0">
                <a:solidFill>
                  <a:srgbClr val="00518B"/>
                </a:solidFill>
                <a:latin typeface="Calibri" panose="020F0502020204030204" pitchFamily="34" charset="0"/>
                <a:cs typeface="Calibri" panose="020F0502020204030204" pitchFamily="34" charset="0"/>
              </a:rPr>
              <a:t> </a:t>
            </a:r>
            <a:r>
              <a:rPr lang="fr-FR" sz="1200" b="0" i="1" baseline="0">
                <a:solidFill>
                  <a:srgbClr val="00518B"/>
                </a:solidFill>
                <a:latin typeface="Calibri" panose="020F0502020204030204" pitchFamily="34" charset="0"/>
                <a:cs typeface="Calibri" panose="020F0502020204030204" pitchFamily="34" charset="0"/>
              </a:rPr>
              <a:t>dont les données sont en</a:t>
            </a:r>
            <a:r>
              <a:rPr lang="fr-FR" sz="1200" b="1" i="1" baseline="0">
                <a:solidFill>
                  <a:srgbClr val="00518B"/>
                </a:solidFill>
                <a:latin typeface="Calibri" panose="020F0502020204030204" pitchFamily="34" charset="0"/>
                <a:cs typeface="Calibri" panose="020F0502020204030204" pitchFamily="34" charset="0"/>
              </a:rPr>
              <a:t> italique </a:t>
            </a:r>
            <a:r>
              <a:rPr lang="fr-FR" sz="1200" b="0" i="1" baseline="0">
                <a:solidFill>
                  <a:srgbClr val="00518B"/>
                </a:solidFill>
                <a:latin typeface="Calibri" panose="020F0502020204030204" pitchFamily="34" charset="0"/>
                <a:cs typeface="Calibri" panose="020F0502020204030204" pitchFamily="34" charset="0"/>
              </a:rPr>
              <a:t>contiennent des </a:t>
            </a:r>
            <a:r>
              <a:rPr lang="fr-FR" sz="1200" b="1" i="1" baseline="0">
                <a:solidFill>
                  <a:srgbClr val="00518B"/>
                </a:solidFill>
                <a:latin typeface="Calibri" panose="020F0502020204030204" pitchFamily="34" charset="0"/>
                <a:cs typeface="Calibri" panose="020F0502020204030204" pitchFamily="34" charset="0"/>
              </a:rPr>
              <a:t>formules</a:t>
            </a:r>
            <a:r>
              <a:rPr lang="fr-FR" sz="1200" b="0" i="1" baseline="0">
                <a:solidFill>
                  <a:srgbClr val="00518B"/>
                </a:solidFill>
                <a:latin typeface="Calibri" panose="020F0502020204030204" pitchFamily="34" charset="0"/>
                <a:cs typeface="Calibri" panose="020F0502020204030204" pitchFamily="34" charset="0"/>
              </a:rPr>
              <a:t>.</a:t>
            </a:r>
            <a:endParaRPr lang="fr-FR" sz="1200" b="0" i="1">
              <a:solidFill>
                <a:srgbClr val="00518B"/>
              </a:solidFill>
              <a:latin typeface="Calibri" panose="020F0502020204030204" pitchFamily="34" charset="0"/>
              <a:cs typeface="Calibri" panose="020F0502020204030204" pitchFamily="34" charset="0"/>
            </a:endParaRPr>
          </a:p>
        </xdr:txBody>
      </xdr:sp>
      <xdr:grpSp>
        <xdr:nvGrpSpPr>
          <xdr:cNvPr id="51" name="Groupe 50">
            <a:extLst>
              <a:ext uri="{FF2B5EF4-FFF2-40B4-BE49-F238E27FC236}">
                <a16:creationId xmlns:a16="http://schemas.microsoft.com/office/drawing/2014/main" id="{00000000-0008-0000-0000-000033000000}"/>
              </a:ext>
            </a:extLst>
          </xdr:cNvPr>
          <xdr:cNvGrpSpPr/>
        </xdr:nvGrpSpPr>
        <xdr:grpSpPr>
          <a:xfrm>
            <a:off x="317500" y="918967"/>
            <a:ext cx="3403600" cy="656350"/>
            <a:chOff x="49345" y="-8133"/>
            <a:chExt cx="3403600" cy="656350"/>
          </a:xfrm>
        </xdr:grpSpPr>
        <xdr:sp macro="" textlink="">
          <xdr:nvSpPr>
            <xdr:cNvPr id="52" name="Rectangle : coins arrondis 51">
              <a:extLst>
                <a:ext uri="{FF2B5EF4-FFF2-40B4-BE49-F238E27FC236}">
                  <a16:creationId xmlns:a16="http://schemas.microsoft.com/office/drawing/2014/main" id="{00000000-0008-0000-0000-000034000000}"/>
                </a:ext>
              </a:extLst>
            </xdr:cNvPr>
            <xdr:cNvSpPr/>
          </xdr:nvSpPr>
          <xdr:spPr>
            <a:xfrm>
              <a:off x="651801" y="-8133"/>
              <a:ext cx="2801144" cy="6563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lang="fr-FR" sz="1600" b="1" i="0">
                  <a:solidFill>
                    <a:srgbClr val="00518B"/>
                  </a:solidFill>
                  <a:latin typeface="Calibri" panose="020F0502020204030204" pitchFamily="34" charset="0"/>
                  <a:cs typeface="Calibri" panose="020F0502020204030204" pitchFamily="34" charset="0"/>
                </a:rPr>
                <a:t>Base de données des salariés</a:t>
              </a:r>
            </a:p>
            <a:p>
              <a:pPr algn="l"/>
              <a:r>
                <a:rPr lang="fr-FR" sz="1600" b="1" i="0">
                  <a:solidFill>
                    <a:srgbClr val="00518B"/>
                  </a:solidFill>
                  <a:latin typeface="Calibri" panose="020F0502020204030204" pitchFamily="34" charset="0"/>
                  <a:cs typeface="Calibri" panose="020F0502020204030204" pitchFamily="34" charset="0"/>
                </a:rPr>
                <a:t>(feuille</a:t>
              </a:r>
              <a:r>
                <a:rPr lang="fr-FR" sz="1600" b="1" i="0" baseline="0">
                  <a:solidFill>
                    <a:srgbClr val="00518B"/>
                  </a:solidFill>
                  <a:latin typeface="Calibri" panose="020F0502020204030204" pitchFamily="34" charset="0"/>
                  <a:cs typeface="Calibri" panose="020F0502020204030204" pitchFamily="34" charset="0"/>
                </a:rPr>
                <a:t> "Salarié")</a:t>
              </a:r>
              <a:endParaRPr lang="fr-FR" sz="1600" b="1" i="0">
                <a:solidFill>
                  <a:srgbClr val="00518B"/>
                </a:solidFill>
                <a:latin typeface="Calibri" panose="020F0502020204030204" pitchFamily="34" charset="0"/>
                <a:cs typeface="Calibri" panose="020F0502020204030204" pitchFamily="34" charset="0"/>
              </a:endParaRPr>
            </a:p>
          </xdr:txBody>
        </xdr:sp>
        <xdr:pic>
          <xdr:nvPicPr>
            <xdr:cNvPr id="53" name="Graphique 52" descr="Base de données avec un remplissage uni">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345" y="0"/>
              <a:ext cx="640080" cy="640080"/>
            </a:xfrm>
            <a:prstGeom prst="rect">
              <a:avLst/>
            </a:prstGeom>
          </xdr:spPr>
        </xdr:pic>
      </xdr:grpSp>
    </xdr:grpSp>
    <xdr:clientData/>
  </xdr:oneCellAnchor>
  <xdr:oneCellAnchor>
    <xdr:from>
      <xdr:col>8</xdr:col>
      <xdr:colOff>177800</xdr:colOff>
      <xdr:row>13</xdr:row>
      <xdr:rowOff>29966</xdr:rowOff>
    </xdr:from>
    <xdr:ext cx="9144000" cy="2330102"/>
    <xdr:grpSp>
      <xdr:nvGrpSpPr>
        <xdr:cNvPr id="81" name="Groupe 80">
          <a:extLst>
            <a:ext uri="{FF2B5EF4-FFF2-40B4-BE49-F238E27FC236}">
              <a16:creationId xmlns:a16="http://schemas.microsoft.com/office/drawing/2014/main" id="{00000000-0008-0000-0000-000051000000}"/>
            </a:ext>
          </a:extLst>
        </xdr:cNvPr>
        <xdr:cNvGrpSpPr/>
      </xdr:nvGrpSpPr>
      <xdr:grpSpPr>
        <a:xfrm>
          <a:off x="6781800" y="2671566"/>
          <a:ext cx="9144000" cy="2330102"/>
          <a:chOff x="7175500" y="3357366"/>
          <a:chExt cx="9144000" cy="2330102"/>
        </a:xfrm>
      </xdr:grpSpPr>
      <xdr:sp macro="" textlink="">
        <xdr:nvSpPr>
          <xdr:cNvPr id="33" name="Rectangle 32">
            <a:extLst>
              <a:ext uri="{FF2B5EF4-FFF2-40B4-BE49-F238E27FC236}">
                <a16:creationId xmlns:a16="http://schemas.microsoft.com/office/drawing/2014/main" id="{00000000-0008-0000-0000-000021000000}"/>
              </a:ext>
            </a:extLst>
          </xdr:cNvPr>
          <xdr:cNvSpPr/>
        </xdr:nvSpPr>
        <xdr:spPr>
          <a:xfrm>
            <a:off x="7175500" y="4092480"/>
            <a:ext cx="9144000" cy="15949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lang="fr-FR" sz="1200" b="0" i="1">
                <a:solidFill>
                  <a:srgbClr val="00518B"/>
                </a:solidFill>
                <a:latin typeface="Calibri" panose="020F0502020204030204" pitchFamily="34" charset="0"/>
                <a:cs typeface="Calibri" panose="020F0502020204030204" pitchFamily="34" charset="0"/>
              </a:rPr>
              <a:t>Il s'agit de </a:t>
            </a:r>
            <a:r>
              <a:rPr lang="fr-FR" sz="1200" b="1" i="1">
                <a:solidFill>
                  <a:srgbClr val="00518B"/>
                </a:solidFill>
                <a:latin typeface="Calibri" panose="020F0502020204030204" pitchFamily="34" charset="0"/>
                <a:cs typeface="Calibri" panose="020F0502020204030204" pitchFamily="34" charset="0"/>
              </a:rPr>
              <a:t>l'analyse</a:t>
            </a:r>
            <a:r>
              <a:rPr lang="fr-FR" sz="1200" b="1" i="1" baseline="0">
                <a:solidFill>
                  <a:srgbClr val="00518B"/>
                </a:solidFill>
                <a:latin typeface="Calibri" panose="020F0502020204030204" pitchFamily="34" charset="0"/>
                <a:cs typeface="Calibri" panose="020F0502020204030204" pitchFamily="34" charset="0"/>
              </a:rPr>
              <a:t> graphique complète des compétences</a:t>
            </a:r>
            <a:r>
              <a:rPr lang="fr-FR" sz="1200" b="0" i="1" baseline="0">
                <a:solidFill>
                  <a:srgbClr val="00518B"/>
                </a:solidFill>
                <a:latin typeface="Calibri" panose="020F0502020204030204" pitchFamily="34" charset="0"/>
                <a:cs typeface="Calibri" panose="020F0502020204030204" pitchFamily="34" charset="0"/>
              </a:rPr>
              <a:t>.</a:t>
            </a:r>
          </a:p>
          <a:p>
            <a:pPr algn="l"/>
            <a:endParaRPr lang="fr-FR" sz="1200" b="0" i="1" baseline="0">
              <a:solidFill>
                <a:srgbClr val="00518B"/>
              </a:solidFill>
              <a:latin typeface="Calibri" panose="020F0502020204030204" pitchFamily="34"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fr-FR" sz="1200" b="0" i="1" baseline="0">
                <a:solidFill>
                  <a:srgbClr val="00518B"/>
                </a:solidFill>
                <a:latin typeface="Calibri" panose="020F0502020204030204" pitchFamily="34" charset="0"/>
                <a:cs typeface="Calibri" panose="020F0502020204030204" pitchFamily="34" charset="0"/>
              </a:rPr>
              <a:t>Vous pouvez filtrer les données grâce aux segments en haut de la feuille.</a:t>
            </a:r>
          </a:p>
          <a:p>
            <a:pPr algn="l"/>
            <a:endParaRPr lang="fr-FR" sz="1200" b="0" i="1" baseline="0">
              <a:solidFill>
                <a:srgbClr val="00518B"/>
              </a:solidFill>
              <a:latin typeface="Calibri" panose="020F0502020204030204" pitchFamily="34"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fr-FR" sz="1200" b="0" i="1" baseline="0">
                <a:solidFill>
                  <a:srgbClr val="00518B"/>
                </a:solidFill>
                <a:latin typeface="Calibri" panose="020F0502020204030204" pitchFamily="34" charset="0"/>
                <a:cs typeface="Calibri" panose="020F0502020204030204" pitchFamily="34" charset="0"/>
              </a:rPr>
              <a:t>Vous pouvez </a:t>
            </a:r>
            <a:r>
              <a:rPr lang="fr-FR" sz="1200" b="1" i="1" baseline="0">
                <a:solidFill>
                  <a:srgbClr val="00518B"/>
                </a:solidFill>
                <a:latin typeface="Calibri" panose="020F0502020204030204" pitchFamily="34" charset="0"/>
                <a:cs typeface="Calibri" panose="020F0502020204030204" pitchFamily="34" charset="0"/>
              </a:rPr>
              <a:t>choisir</a:t>
            </a:r>
            <a:r>
              <a:rPr lang="fr-FR" sz="1200" b="0" i="1" baseline="0">
                <a:solidFill>
                  <a:srgbClr val="00518B"/>
                </a:solidFill>
                <a:latin typeface="Calibri" panose="020F0502020204030204" pitchFamily="34" charset="0"/>
                <a:cs typeface="Calibri" panose="020F0502020204030204" pitchFamily="34" charset="0"/>
              </a:rPr>
              <a:t> </a:t>
            </a:r>
            <a:r>
              <a:rPr lang="fr-FR" sz="1200" b="1" i="1" baseline="0">
                <a:solidFill>
                  <a:srgbClr val="00518B"/>
                </a:solidFill>
                <a:latin typeface="Calibri" panose="020F0502020204030204" pitchFamily="34" charset="0"/>
                <a:cs typeface="Calibri" panose="020F0502020204030204" pitchFamily="34" charset="0"/>
              </a:rPr>
              <a:t>1 salarié</a:t>
            </a:r>
            <a:r>
              <a:rPr lang="fr-FR" sz="1200" b="0" i="1" baseline="0">
                <a:solidFill>
                  <a:srgbClr val="00518B"/>
                </a:solidFill>
                <a:latin typeface="Calibri" panose="020F0502020204030204" pitchFamily="34" charset="0"/>
                <a:cs typeface="Calibri" panose="020F0502020204030204" pitchFamily="34" charset="0"/>
              </a:rPr>
              <a:t> dans la cellule </a:t>
            </a:r>
            <a:r>
              <a:rPr lang="fr-FR" sz="1200" b="1" i="1" baseline="0">
                <a:solidFill>
                  <a:srgbClr val="00518B"/>
                </a:solidFill>
                <a:latin typeface="Calibri" panose="020F0502020204030204" pitchFamily="34" charset="0"/>
                <a:cs typeface="Calibri" panose="020F0502020204030204" pitchFamily="34" charset="0"/>
              </a:rPr>
              <a:t>A3</a:t>
            </a:r>
            <a:r>
              <a:rPr lang="fr-FR" sz="1200" b="0" i="1" baseline="0">
                <a:solidFill>
                  <a:srgbClr val="00518B"/>
                </a:solidFill>
                <a:latin typeface="Calibri" panose="020F0502020204030204" pitchFamily="34" charset="0"/>
                <a:cs typeface="Calibri" panose="020F0502020204030204" pitchFamily="34" charset="0"/>
              </a:rPr>
              <a:t>.</a:t>
            </a:r>
          </a:p>
          <a:p>
            <a:pPr marL="0" marR="0" lvl="0" indent="0" algn="l" defTabSz="914400" eaLnBrk="1" fontAlgn="auto" latinLnBrk="0" hangingPunct="1">
              <a:lnSpc>
                <a:spcPct val="100000"/>
              </a:lnSpc>
              <a:spcBef>
                <a:spcPts val="0"/>
              </a:spcBef>
              <a:spcAft>
                <a:spcPts val="0"/>
              </a:spcAft>
              <a:buClrTx/>
              <a:buSzTx/>
              <a:buFontTx/>
              <a:buNone/>
              <a:tabLst/>
              <a:defRPr/>
            </a:pPr>
            <a:r>
              <a:rPr lang="fr-FR" sz="1200" b="0" i="1" baseline="0">
                <a:solidFill>
                  <a:srgbClr val="00518B"/>
                </a:solidFill>
                <a:latin typeface="Calibri" panose="020F0502020204030204" pitchFamily="34" charset="0"/>
                <a:cs typeface="Calibri" panose="020F0502020204030204" pitchFamily="34" charset="0"/>
              </a:rPr>
              <a:t>Cette cellule contient une liste déroulante avec les </a:t>
            </a:r>
            <a:r>
              <a:rPr lang="fr-FR" sz="1200" b="1" i="1" baseline="0">
                <a:solidFill>
                  <a:srgbClr val="00518B"/>
                </a:solidFill>
                <a:latin typeface="Calibri" panose="020F0502020204030204" pitchFamily="34" charset="0"/>
                <a:cs typeface="Calibri" panose="020F0502020204030204" pitchFamily="34" charset="0"/>
              </a:rPr>
              <a:t>salariés uniques </a:t>
            </a:r>
            <a:r>
              <a:rPr lang="fr-FR" sz="1200" b="0" i="1" baseline="0">
                <a:solidFill>
                  <a:srgbClr val="00518B"/>
                </a:solidFill>
                <a:latin typeface="Calibri" panose="020F0502020204030204" pitchFamily="34" charset="0"/>
                <a:cs typeface="Calibri" panose="020F0502020204030204" pitchFamily="34" charset="0"/>
              </a:rPr>
              <a:t>à la suite des </a:t>
            </a:r>
            <a:r>
              <a:rPr lang="fr-FR" sz="1200" b="1" i="1" baseline="0">
                <a:solidFill>
                  <a:srgbClr val="00518B"/>
                </a:solidFill>
                <a:latin typeface="Calibri" panose="020F0502020204030204" pitchFamily="34" charset="0"/>
                <a:cs typeface="Calibri" panose="020F0502020204030204" pitchFamily="34" charset="0"/>
              </a:rPr>
              <a:t>filtres</a:t>
            </a:r>
            <a:r>
              <a:rPr lang="fr-FR" sz="1200" b="0" i="1" baseline="0">
                <a:solidFill>
                  <a:srgbClr val="00518B"/>
                </a:solidFill>
                <a:latin typeface="Calibri" panose="020F0502020204030204" pitchFamily="34" charset="0"/>
                <a:cs typeface="Calibri" panose="020F0502020204030204" pitchFamily="34" charset="0"/>
              </a:rPr>
              <a:t> </a:t>
            </a:r>
            <a:r>
              <a:rPr lang="fr-FR" sz="1200" b="1" i="1" baseline="0">
                <a:solidFill>
                  <a:srgbClr val="00518B"/>
                </a:solidFill>
                <a:latin typeface="Calibri" panose="020F0502020204030204" pitchFamily="34" charset="0"/>
                <a:cs typeface="Calibri" panose="020F0502020204030204" pitchFamily="34" charset="0"/>
              </a:rPr>
              <a:t>appliqués </a:t>
            </a:r>
            <a:r>
              <a:rPr lang="fr-FR" sz="1200" b="0" i="1" baseline="0">
                <a:solidFill>
                  <a:srgbClr val="00518B"/>
                </a:solidFill>
                <a:latin typeface="Calibri" panose="020F0502020204030204" pitchFamily="34" charset="0"/>
                <a:cs typeface="Calibri" panose="020F0502020204030204" pitchFamily="34" charset="0"/>
              </a:rPr>
              <a:t>(grâce aux segments).</a:t>
            </a:r>
          </a:p>
          <a:p>
            <a:pPr algn="l"/>
            <a:endParaRPr lang="fr-FR" sz="1200" b="0" i="1" baseline="0">
              <a:solidFill>
                <a:srgbClr val="00518B"/>
              </a:solidFill>
              <a:latin typeface="Calibri" panose="020F0502020204030204" pitchFamily="34"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fr-FR" sz="1200" b="0" i="1" baseline="0">
                <a:solidFill>
                  <a:srgbClr val="00518B"/>
                </a:solidFill>
                <a:latin typeface="Calibri" panose="020F0502020204030204" pitchFamily="34" charset="0"/>
                <a:cs typeface="Calibri" panose="020F0502020204030204" pitchFamily="34" charset="0"/>
              </a:rPr>
              <a:t>Les données et le graphique se génèrent ensuite automatiquement.</a:t>
            </a:r>
          </a:p>
        </xdr:txBody>
      </xdr:sp>
      <xdr:grpSp>
        <xdr:nvGrpSpPr>
          <xdr:cNvPr id="63" name="Groupe 62">
            <a:extLst>
              <a:ext uri="{FF2B5EF4-FFF2-40B4-BE49-F238E27FC236}">
                <a16:creationId xmlns:a16="http://schemas.microsoft.com/office/drawing/2014/main" id="{00000000-0008-0000-0000-00003F000000}"/>
              </a:ext>
            </a:extLst>
          </xdr:cNvPr>
          <xdr:cNvGrpSpPr/>
        </xdr:nvGrpSpPr>
        <xdr:grpSpPr>
          <a:xfrm>
            <a:off x="7175500" y="3357366"/>
            <a:ext cx="4038600" cy="656350"/>
            <a:chOff x="5181600" y="5541767"/>
            <a:chExt cx="4038600" cy="656350"/>
          </a:xfrm>
        </xdr:grpSpPr>
        <xdr:pic>
          <xdr:nvPicPr>
            <xdr:cNvPr id="64" name="Graphique 63" descr="Présentation avec camembert avec un remplissage uni">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0" y="5549900"/>
              <a:ext cx="640080" cy="640080"/>
            </a:xfrm>
            <a:prstGeom prst="rect">
              <a:avLst/>
            </a:prstGeom>
          </xdr:spPr>
        </xdr:pic>
        <xdr:sp macro="" textlink="">
          <xdr:nvSpPr>
            <xdr:cNvPr id="65" name="Rectangle : coins arrondis 64">
              <a:extLst>
                <a:ext uri="{FF2B5EF4-FFF2-40B4-BE49-F238E27FC236}">
                  <a16:creationId xmlns:a16="http://schemas.microsoft.com/office/drawing/2014/main" id="{00000000-0008-0000-0000-000041000000}"/>
                </a:ext>
              </a:extLst>
            </xdr:cNvPr>
            <xdr:cNvSpPr/>
          </xdr:nvSpPr>
          <xdr:spPr>
            <a:xfrm>
              <a:off x="5854700" y="5541767"/>
              <a:ext cx="3365500" cy="6563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lang="fr-FR" sz="1600" b="1" i="0">
                  <a:solidFill>
                    <a:srgbClr val="00518B"/>
                  </a:solidFill>
                  <a:latin typeface="Calibri" panose="020F0502020204030204" pitchFamily="34" charset="0"/>
                  <a:cs typeface="Calibri" panose="020F0502020204030204" pitchFamily="34" charset="0"/>
                </a:rPr>
                <a:t>Analyse graphique des compétences</a:t>
              </a:r>
            </a:p>
            <a:p>
              <a:pPr algn="l"/>
              <a:r>
                <a:rPr lang="fr-FR" sz="1600" b="1" i="0">
                  <a:solidFill>
                    <a:srgbClr val="00518B"/>
                  </a:solidFill>
                  <a:latin typeface="Calibri" panose="020F0502020204030204" pitchFamily="34" charset="0"/>
                  <a:cs typeface="Calibri" panose="020F0502020204030204" pitchFamily="34" charset="0"/>
                </a:rPr>
                <a:t>(feuille "Analyse")</a:t>
              </a:r>
              <a:endParaRPr lang="fr-FR" sz="1400" b="1" i="0">
                <a:solidFill>
                  <a:srgbClr val="00518B"/>
                </a:solidFill>
                <a:latin typeface="Calibri" panose="020F0502020204030204" pitchFamily="34" charset="0"/>
                <a:cs typeface="Calibri" panose="020F0502020204030204" pitchFamily="34" charset="0"/>
              </a:endParaRPr>
            </a:p>
          </xdr:txBody>
        </xdr:sp>
      </xdr:grpSp>
    </xdr:grpSp>
    <xdr:clientData/>
  </xdr:oneCellAnchor>
  <xdr:oneCellAnchor>
    <xdr:from>
      <xdr:col>8</xdr:col>
      <xdr:colOff>177800</xdr:colOff>
      <xdr:row>1</xdr:row>
      <xdr:rowOff>29967</xdr:rowOff>
    </xdr:from>
    <xdr:ext cx="9144000" cy="2046656"/>
    <xdr:grpSp>
      <xdr:nvGrpSpPr>
        <xdr:cNvPr id="75" name="Groupe 74">
          <a:extLst>
            <a:ext uri="{FF2B5EF4-FFF2-40B4-BE49-F238E27FC236}">
              <a16:creationId xmlns:a16="http://schemas.microsoft.com/office/drawing/2014/main" id="{00000000-0008-0000-0000-00004B000000}"/>
            </a:ext>
          </a:extLst>
        </xdr:cNvPr>
        <xdr:cNvGrpSpPr/>
      </xdr:nvGrpSpPr>
      <xdr:grpSpPr>
        <a:xfrm>
          <a:off x="6781800" y="233167"/>
          <a:ext cx="9144000" cy="2046656"/>
          <a:chOff x="7645400" y="918967"/>
          <a:chExt cx="9144000" cy="2046656"/>
        </a:xfrm>
      </xdr:grpSpPr>
      <xdr:sp macro="" textlink="">
        <xdr:nvSpPr>
          <xdr:cNvPr id="34" name="Rectangle 33">
            <a:extLst>
              <a:ext uri="{FF2B5EF4-FFF2-40B4-BE49-F238E27FC236}">
                <a16:creationId xmlns:a16="http://schemas.microsoft.com/office/drawing/2014/main" id="{00000000-0008-0000-0000-000022000000}"/>
              </a:ext>
            </a:extLst>
          </xdr:cNvPr>
          <xdr:cNvSpPr/>
        </xdr:nvSpPr>
        <xdr:spPr>
          <a:xfrm>
            <a:off x="7645400" y="1746250"/>
            <a:ext cx="9144000" cy="12193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lang="fr-FR" sz="1200" b="0" i="1">
                <a:solidFill>
                  <a:srgbClr val="00518B"/>
                </a:solidFill>
                <a:latin typeface="Calibri" panose="020F0502020204030204" pitchFamily="34" charset="0"/>
                <a:cs typeface="Calibri" panose="020F0502020204030204" pitchFamily="34" charset="0"/>
              </a:rPr>
              <a:t>Cet onglet utilise les données de la base de données des salariés (feuille "Salariés") pour les analyser dans</a:t>
            </a:r>
            <a:r>
              <a:rPr lang="fr-FR" sz="1200" b="0" i="1" baseline="0">
                <a:solidFill>
                  <a:srgbClr val="00518B"/>
                </a:solidFill>
                <a:latin typeface="Calibri" panose="020F0502020204030204" pitchFamily="34" charset="0"/>
                <a:cs typeface="Calibri" panose="020F0502020204030204" pitchFamily="34" charset="0"/>
              </a:rPr>
              <a:t> un </a:t>
            </a:r>
            <a:r>
              <a:rPr lang="fr-FR" sz="1200" b="1" i="1" baseline="0">
                <a:solidFill>
                  <a:srgbClr val="00518B"/>
                </a:solidFill>
                <a:latin typeface="Calibri" panose="020F0502020204030204" pitchFamily="34" charset="0"/>
                <a:cs typeface="Calibri" panose="020F0502020204030204" pitchFamily="34" charset="0"/>
              </a:rPr>
              <a:t>tableau de bord</a:t>
            </a:r>
            <a:r>
              <a:rPr lang="fr-FR" sz="1200" b="0" i="1" baseline="0">
                <a:solidFill>
                  <a:srgbClr val="00518B"/>
                </a:solidFill>
                <a:latin typeface="Calibri" panose="020F0502020204030204" pitchFamily="34" charset="0"/>
                <a:cs typeface="Calibri" panose="020F0502020204030204" pitchFamily="34" charset="0"/>
              </a:rPr>
              <a:t>.</a:t>
            </a:r>
          </a:p>
          <a:p>
            <a:pPr algn="l"/>
            <a:endParaRPr lang="fr-FR" sz="1200" b="0" i="1" baseline="0">
              <a:solidFill>
                <a:srgbClr val="00518B"/>
              </a:solidFill>
              <a:latin typeface="Calibri" panose="020F0502020204030204" pitchFamily="34" charset="0"/>
              <a:cs typeface="Calibri" panose="020F0502020204030204" pitchFamily="34" charset="0"/>
            </a:endParaRPr>
          </a:p>
          <a:p>
            <a:pPr algn="l"/>
            <a:r>
              <a:rPr lang="fr-FR" sz="1200" b="0" i="1" baseline="0">
                <a:solidFill>
                  <a:srgbClr val="00518B"/>
                </a:solidFill>
                <a:latin typeface="Calibri" panose="020F0502020204030204" pitchFamily="34" charset="0"/>
                <a:cs typeface="Calibri" panose="020F0502020204030204" pitchFamily="34" charset="0"/>
              </a:rPr>
              <a:t>Vous pouvez filtrer les données par "Sexe" et par "Service" grâce aux segments en haut à droite.</a:t>
            </a:r>
          </a:p>
          <a:p>
            <a:pPr algn="l"/>
            <a:endParaRPr lang="fr-FR" sz="1200" b="0" i="1" baseline="0">
              <a:solidFill>
                <a:srgbClr val="00518B"/>
              </a:solidFill>
              <a:latin typeface="Calibri" panose="020F0502020204030204" pitchFamily="34" charset="0"/>
              <a:cs typeface="Calibri" panose="020F0502020204030204" pitchFamily="34" charset="0"/>
            </a:endParaRPr>
          </a:p>
          <a:p>
            <a:pPr algn="l"/>
            <a:r>
              <a:rPr lang="fr-FR" sz="1200" b="0" i="1" u="sng" baseline="0">
                <a:solidFill>
                  <a:srgbClr val="00518B"/>
                </a:solidFill>
                <a:latin typeface="Calibri" panose="020F0502020204030204" pitchFamily="34" charset="0"/>
                <a:cs typeface="Calibri" panose="020F0502020204030204" pitchFamily="34" charset="0"/>
              </a:rPr>
              <a:t>Attention</a:t>
            </a:r>
            <a:r>
              <a:rPr lang="fr-FR" sz="1200" b="0" i="1" baseline="0">
                <a:solidFill>
                  <a:srgbClr val="00518B"/>
                </a:solidFill>
                <a:latin typeface="Calibri" panose="020F0502020204030204" pitchFamily="34" charset="0"/>
                <a:cs typeface="Calibri" panose="020F0502020204030204" pitchFamily="34" charset="0"/>
              </a:rPr>
              <a:t> ! Lorsque vous </a:t>
            </a:r>
            <a:r>
              <a:rPr lang="fr-FR" sz="1200" b="1" i="1" baseline="0">
                <a:solidFill>
                  <a:srgbClr val="00518B"/>
                </a:solidFill>
                <a:latin typeface="Calibri" panose="020F0502020204030204" pitchFamily="34" charset="0"/>
                <a:cs typeface="Calibri" panose="020F0502020204030204" pitchFamily="34" charset="0"/>
              </a:rPr>
              <a:t>modifiez</a:t>
            </a:r>
            <a:r>
              <a:rPr lang="fr-FR" sz="1200" b="0" i="1" baseline="0">
                <a:solidFill>
                  <a:srgbClr val="00518B"/>
                </a:solidFill>
                <a:latin typeface="Calibri" panose="020F0502020204030204" pitchFamily="34" charset="0"/>
                <a:cs typeface="Calibri" panose="020F0502020204030204" pitchFamily="34" charset="0"/>
              </a:rPr>
              <a:t> la </a:t>
            </a:r>
            <a:r>
              <a:rPr lang="fr-FR" sz="1200" b="1" i="1" baseline="0">
                <a:solidFill>
                  <a:srgbClr val="00518B"/>
                </a:solidFill>
                <a:latin typeface="Calibri" panose="020F0502020204030204" pitchFamily="34" charset="0"/>
                <a:cs typeface="Calibri" panose="020F0502020204030204" pitchFamily="34" charset="0"/>
              </a:rPr>
              <a:t>base de données des salariés </a:t>
            </a:r>
            <a:r>
              <a:rPr lang="fr-FR" sz="1200" b="0" i="1" baseline="0">
                <a:solidFill>
                  <a:srgbClr val="00518B"/>
                </a:solidFill>
                <a:latin typeface="Calibri" panose="020F0502020204030204" pitchFamily="34" charset="0"/>
                <a:cs typeface="Calibri" panose="020F0502020204030204" pitchFamily="34" charset="0"/>
              </a:rPr>
              <a:t>(feuille "Salariés"), vous devez </a:t>
            </a:r>
            <a:r>
              <a:rPr lang="fr-FR" sz="1200" b="1" i="1" baseline="0">
                <a:solidFill>
                  <a:srgbClr val="00518B"/>
                </a:solidFill>
                <a:latin typeface="Calibri" panose="020F0502020204030204" pitchFamily="34" charset="0"/>
                <a:cs typeface="Calibri" panose="020F0502020204030204" pitchFamily="34" charset="0"/>
              </a:rPr>
              <a:t>actualiser </a:t>
            </a:r>
            <a:r>
              <a:rPr lang="fr-FR" sz="1200" b="0" i="1" baseline="0">
                <a:solidFill>
                  <a:srgbClr val="00518B"/>
                </a:solidFill>
                <a:latin typeface="Calibri" panose="020F0502020204030204" pitchFamily="34" charset="0"/>
                <a:cs typeface="Calibri" panose="020F0502020204030204" pitchFamily="34" charset="0"/>
              </a:rPr>
              <a:t>le</a:t>
            </a:r>
            <a:r>
              <a:rPr lang="fr-FR" sz="1200" b="1" i="1" baseline="0">
                <a:solidFill>
                  <a:srgbClr val="00518B"/>
                </a:solidFill>
                <a:latin typeface="Calibri" panose="020F0502020204030204" pitchFamily="34" charset="0"/>
                <a:cs typeface="Calibri" panose="020F0502020204030204" pitchFamily="34" charset="0"/>
              </a:rPr>
              <a:t> tableau de bord</a:t>
            </a:r>
            <a:r>
              <a:rPr lang="fr-FR" sz="1200" b="0" i="1" baseline="0">
                <a:solidFill>
                  <a:srgbClr val="00518B"/>
                </a:solidFill>
                <a:latin typeface="Calibri" panose="020F0502020204030204" pitchFamily="34" charset="0"/>
                <a:cs typeface="Calibri" panose="020F0502020204030204" pitchFamily="34" charset="0"/>
              </a:rPr>
              <a:t>.</a:t>
            </a:r>
          </a:p>
          <a:p>
            <a:pPr algn="l"/>
            <a:r>
              <a:rPr lang="fr-FR" sz="1200" b="0" i="1" baseline="0">
                <a:solidFill>
                  <a:srgbClr val="00518B"/>
                </a:solidFill>
                <a:latin typeface="Calibri" panose="020F0502020204030204" pitchFamily="34" charset="0"/>
                <a:cs typeface="Calibri" panose="020F0502020204030204" pitchFamily="34" charset="0"/>
              </a:rPr>
              <a:t>Pour cela, vous devez aller dans l'onglet "</a:t>
            </a:r>
            <a:r>
              <a:rPr lang="fr-FR" sz="1200" b="1" i="1" baseline="0">
                <a:solidFill>
                  <a:srgbClr val="00518B"/>
                </a:solidFill>
                <a:latin typeface="Calibri" panose="020F0502020204030204" pitchFamily="34" charset="0"/>
                <a:cs typeface="Calibri" panose="020F0502020204030204" pitchFamily="34" charset="0"/>
              </a:rPr>
              <a:t>Données</a:t>
            </a:r>
            <a:r>
              <a:rPr lang="fr-FR" sz="1200" b="0" i="1" baseline="0">
                <a:solidFill>
                  <a:srgbClr val="00518B"/>
                </a:solidFill>
                <a:latin typeface="Calibri" panose="020F0502020204030204" pitchFamily="34" charset="0"/>
                <a:cs typeface="Calibri" panose="020F0502020204030204" pitchFamily="34" charset="0"/>
              </a:rPr>
              <a:t>", puis cliquer sur "</a:t>
            </a:r>
            <a:r>
              <a:rPr lang="fr-FR" sz="1200" b="1" i="1" baseline="0">
                <a:solidFill>
                  <a:srgbClr val="00518B"/>
                </a:solidFill>
                <a:latin typeface="Calibri" panose="020F0502020204030204" pitchFamily="34" charset="0"/>
                <a:cs typeface="Calibri" panose="020F0502020204030204" pitchFamily="34" charset="0"/>
              </a:rPr>
              <a:t>Actualiser tout</a:t>
            </a:r>
            <a:r>
              <a:rPr lang="fr-FR" sz="1200" b="0" i="1" baseline="0">
                <a:solidFill>
                  <a:srgbClr val="00518B"/>
                </a:solidFill>
                <a:latin typeface="Calibri" panose="020F0502020204030204" pitchFamily="34" charset="0"/>
                <a:cs typeface="Calibri" panose="020F0502020204030204" pitchFamily="34" charset="0"/>
              </a:rPr>
              <a:t>".</a:t>
            </a:r>
          </a:p>
        </xdr:txBody>
      </xdr:sp>
      <xdr:grpSp>
        <xdr:nvGrpSpPr>
          <xdr:cNvPr id="54" name="Groupe 53">
            <a:extLst>
              <a:ext uri="{FF2B5EF4-FFF2-40B4-BE49-F238E27FC236}">
                <a16:creationId xmlns:a16="http://schemas.microsoft.com/office/drawing/2014/main" id="{00000000-0008-0000-0000-000036000000}"/>
              </a:ext>
            </a:extLst>
          </xdr:cNvPr>
          <xdr:cNvGrpSpPr/>
        </xdr:nvGrpSpPr>
        <xdr:grpSpPr>
          <a:xfrm>
            <a:off x="7645400" y="918967"/>
            <a:ext cx="3289300" cy="656350"/>
            <a:chOff x="4457700" y="-8133"/>
            <a:chExt cx="3289300" cy="656350"/>
          </a:xfrm>
        </xdr:grpSpPr>
        <xdr:sp macro="" textlink="">
          <xdr:nvSpPr>
            <xdr:cNvPr id="55" name="Rectangle : coins arrondis 54">
              <a:extLst>
                <a:ext uri="{FF2B5EF4-FFF2-40B4-BE49-F238E27FC236}">
                  <a16:creationId xmlns:a16="http://schemas.microsoft.com/office/drawing/2014/main" id="{00000000-0008-0000-0000-000037000000}"/>
                </a:ext>
              </a:extLst>
            </xdr:cNvPr>
            <xdr:cNvSpPr/>
          </xdr:nvSpPr>
          <xdr:spPr>
            <a:xfrm>
              <a:off x="5150907" y="-8133"/>
              <a:ext cx="2596093" cy="6563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lang="fr-FR" sz="1600" b="1" i="0">
                  <a:solidFill>
                    <a:srgbClr val="00518B"/>
                  </a:solidFill>
                  <a:latin typeface="Calibri" panose="020F0502020204030204" pitchFamily="34" charset="0"/>
                  <a:cs typeface="Calibri" panose="020F0502020204030204" pitchFamily="34" charset="0"/>
                </a:rPr>
                <a:t>Tableau de bord</a:t>
              </a:r>
            </a:p>
            <a:p>
              <a:pPr algn="l"/>
              <a:r>
                <a:rPr lang="fr-FR" sz="1600" b="1" i="0">
                  <a:solidFill>
                    <a:srgbClr val="00518B"/>
                  </a:solidFill>
                  <a:latin typeface="Calibri" panose="020F0502020204030204" pitchFamily="34" charset="0"/>
                  <a:cs typeface="Calibri" panose="020F0502020204030204" pitchFamily="34" charset="0"/>
                </a:rPr>
                <a:t>(feuille</a:t>
              </a:r>
              <a:r>
                <a:rPr lang="fr-FR" sz="1600" b="1" i="0" baseline="0">
                  <a:solidFill>
                    <a:srgbClr val="00518B"/>
                  </a:solidFill>
                  <a:latin typeface="Calibri" panose="020F0502020204030204" pitchFamily="34" charset="0"/>
                  <a:cs typeface="Calibri" panose="020F0502020204030204" pitchFamily="34" charset="0"/>
                </a:rPr>
                <a:t> "Tableau de bord")</a:t>
              </a:r>
              <a:endParaRPr lang="fr-FR" sz="1600" b="1" i="0">
                <a:solidFill>
                  <a:srgbClr val="00518B"/>
                </a:solidFill>
                <a:latin typeface="Calibri" panose="020F0502020204030204" pitchFamily="34" charset="0"/>
                <a:cs typeface="Calibri" panose="020F0502020204030204" pitchFamily="34" charset="0"/>
              </a:endParaRPr>
            </a:p>
          </xdr:txBody>
        </xdr:sp>
        <xdr:pic>
          <xdr:nvPicPr>
            <xdr:cNvPr id="56" name="Graphique 55" descr="Enseignant avec un remplissage uni">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4457700" y="0"/>
              <a:ext cx="640080" cy="640080"/>
            </a:xfrm>
            <a:prstGeom prst="rect">
              <a:avLst/>
            </a:prstGeom>
          </xdr:spPr>
        </xdr:pic>
      </xdr:grpSp>
    </xdr:grpSp>
    <xdr:clientData/>
  </xdr:oneCellAnchor>
  <xdr:oneCellAnchor>
    <xdr:from>
      <xdr:col>0</xdr:col>
      <xdr:colOff>317500</xdr:colOff>
      <xdr:row>12</xdr:row>
      <xdr:rowOff>182046</xdr:rowOff>
    </xdr:from>
    <xdr:ext cx="6400800" cy="5977454"/>
    <xdr:grpSp>
      <xdr:nvGrpSpPr>
        <xdr:cNvPr id="82" name="Groupe 81">
          <a:extLst>
            <a:ext uri="{FF2B5EF4-FFF2-40B4-BE49-F238E27FC236}">
              <a16:creationId xmlns:a16="http://schemas.microsoft.com/office/drawing/2014/main" id="{00000000-0008-0000-0000-000052000000}"/>
            </a:ext>
          </a:extLst>
        </xdr:cNvPr>
        <xdr:cNvGrpSpPr/>
      </xdr:nvGrpSpPr>
      <xdr:grpSpPr>
        <a:xfrm>
          <a:off x="317500" y="2620446"/>
          <a:ext cx="6400800" cy="5977454"/>
          <a:chOff x="317500" y="3306246"/>
          <a:chExt cx="6400800" cy="5977454"/>
        </a:xfrm>
      </xdr:grpSpPr>
      <xdr:grpSp>
        <xdr:nvGrpSpPr>
          <xdr:cNvPr id="57" name="Groupe 56">
            <a:extLst>
              <a:ext uri="{FF2B5EF4-FFF2-40B4-BE49-F238E27FC236}">
                <a16:creationId xmlns:a16="http://schemas.microsoft.com/office/drawing/2014/main" id="{00000000-0008-0000-0000-000039000000}"/>
              </a:ext>
            </a:extLst>
          </xdr:cNvPr>
          <xdr:cNvGrpSpPr/>
        </xdr:nvGrpSpPr>
        <xdr:grpSpPr>
          <a:xfrm>
            <a:off x="317500" y="3306246"/>
            <a:ext cx="3873500" cy="698065"/>
            <a:chOff x="7035800" y="2367869"/>
            <a:chExt cx="3873500" cy="1160150"/>
          </a:xfrm>
        </xdr:grpSpPr>
        <xdr:sp macro="" textlink="">
          <xdr:nvSpPr>
            <xdr:cNvPr id="58" name="Rectangle : coins arrondis 57">
              <a:extLst>
                <a:ext uri="{FF2B5EF4-FFF2-40B4-BE49-F238E27FC236}">
                  <a16:creationId xmlns:a16="http://schemas.microsoft.com/office/drawing/2014/main" id="{00000000-0008-0000-0000-00003A000000}"/>
                </a:ext>
              </a:extLst>
            </xdr:cNvPr>
            <xdr:cNvSpPr/>
          </xdr:nvSpPr>
          <xdr:spPr>
            <a:xfrm>
              <a:off x="7652807" y="2367869"/>
              <a:ext cx="3256493" cy="109082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lang="fr-FR" sz="1600" b="1" i="0">
                  <a:solidFill>
                    <a:srgbClr val="00518B"/>
                  </a:solidFill>
                  <a:latin typeface="Calibri" panose="020F0502020204030204" pitchFamily="34" charset="0"/>
                  <a:cs typeface="Calibri" panose="020F0502020204030204" pitchFamily="34" charset="0"/>
                </a:rPr>
                <a:t>Base</a:t>
              </a:r>
              <a:r>
                <a:rPr lang="fr-FR" sz="1600" b="1" i="0" baseline="0">
                  <a:solidFill>
                    <a:srgbClr val="00518B"/>
                  </a:solidFill>
                  <a:latin typeface="Calibri" panose="020F0502020204030204" pitchFamily="34" charset="0"/>
                  <a:cs typeface="Calibri" panose="020F0502020204030204" pitchFamily="34" charset="0"/>
                </a:rPr>
                <a:t> de données des compétences</a:t>
              </a:r>
            </a:p>
            <a:p>
              <a:pPr algn="l"/>
              <a:r>
                <a:rPr lang="fr-FR" sz="1600" b="1" i="0" baseline="0">
                  <a:solidFill>
                    <a:srgbClr val="00518B"/>
                  </a:solidFill>
                  <a:latin typeface="Calibri" panose="020F0502020204030204" pitchFamily="34" charset="0"/>
                  <a:cs typeface="Calibri" panose="020F0502020204030204" pitchFamily="34" charset="0"/>
                </a:rPr>
                <a:t>(feuille "Compétences")</a:t>
              </a:r>
              <a:endParaRPr lang="fr-FR" sz="1600" b="1" i="0">
                <a:solidFill>
                  <a:srgbClr val="00518B"/>
                </a:solidFill>
                <a:latin typeface="Calibri" panose="020F0502020204030204" pitchFamily="34" charset="0"/>
                <a:cs typeface="Calibri" panose="020F0502020204030204" pitchFamily="34" charset="0"/>
              </a:endParaRPr>
            </a:p>
          </xdr:txBody>
        </xdr:sp>
        <xdr:pic>
          <xdr:nvPicPr>
            <xdr:cNvPr id="59" name="Graphique 58" descr="Public cible avec un remplissage uni">
              <a:extLst>
                <a:ext uri="{FF2B5EF4-FFF2-40B4-BE49-F238E27FC236}">
                  <a16:creationId xmlns:a16="http://schemas.microsoft.com/office/drawing/2014/main" id="{00000000-0008-0000-0000-00003B000000}"/>
                </a:ext>
              </a:extLst>
            </xdr:cNvPr>
            <xdr:cNvPicPr>
              <a:picLocks/>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7035800" y="2464239"/>
              <a:ext cx="640080" cy="1063780"/>
            </a:xfrm>
            <a:prstGeom prst="rect">
              <a:avLst/>
            </a:prstGeom>
          </xdr:spPr>
        </xdr:pic>
      </xdr:grpSp>
      <xdr:sp macro="" textlink="">
        <xdr:nvSpPr>
          <xdr:cNvPr id="32" name="Rectangle 31">
            <a:extLst>
              <a:ext uri="{FF2B5EF4-FFF2-40B4-BE49-F238E27FC236}">
                <a16:creationId xmlns:a16="http://schemas.microsoft.com/office/drawing/2014/main" id="{00000000-0008-0000-0000-000020000000}"/>
              </a:ext>
            </a:extLst>
          </xdr:cNvPr>
          <xdr:cNvSpPr/>
        </xdr:nvSpPr>
        <xdr:spPr>
          <a:xfrm>
            <a:off x="317500" y="4092480"/>
            <a:ext cx="6400800" cy="17829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lang="fr-FR" sz="1200" b="0" i="1">
                <a:solidFill>
                  <a:srgbClr val="00518B"/>
                </a:solidFill>
                <a:latin typeface="Calibri" panose="020F0502020204030204" pitchFamily="34" charset="0"/>
                <a:cs typeface="Calibri" panose="020F0502020204030204" pitchFamily="34" charset="0"/>
              </a:rPr>
              <a:t>Il</a:t>
            </a:r>
            <a:r>
              <a:rPr lang="fr-FR" sz="1200" b="0" i="1" baseline="0">
                <a:solidFill>
                  <a:srgbClr val="00518B"/>
                </a:solidFill>
                <a:latin typeface="Calibri" panose="020F0502020204030204" pitchFamily="34" charset="0"/>
                <a:cs typeface="Calibri" panose="020F0502020204030204" pitchFamily="34" charset="0"/>
              </a:rPr>
              <a:t> s'agit de la </a:t>
            </a:r>
            <a:r>
              <a:rPr lang="fr-FR" sz="1200" b="1" i="1" baseline="0">
                <a:solidFill>
                  <a:srgbClr val="00518B"/>
                </a:solidFill>
                <a:latin typeface="Calibri" panose="020F0502020204030204" pitchFamily="34" charset="0"/>
                <a:cs typeface="Calibri" panose="020F0502020204030204" pitchFamily="34" charset="0"/>
              </a:rPr>
              <a:t>base de données des soft et des hard skills des salariés </a:t>
            </a:r>
            <a:r>
              <a:rPr lang="fr-FR" sz="1200" b="0" i="1" baseline="0">
                <a:solidFill>
                  <a:srgbClr val="00518B"/>
                </a:solidFill>
                <a:latin typeface="Calibri" panose="020F0502020204030204" pitchFamily="34" charset="0"/>
                <a:cs typeface="Calibri" panose="020F0502020204030204" pitchFamily="34" charset="0"/>
              </a:rPr>
              <a:t>de l'entreprise.</a:t>
            </a:r>
          </a:p>
          <a:p>
            <a:pPr algn="l"/>
            <a:endParaRPr lang="fr-FR" sz="1200" b="0" i="1" baseline="0">
              <a:solidFill>
                <a:srgbClr val="00518B"/>
              </a:solidFill>
              <a:latin typeface="Calibri" panose="020F0502020204030204" pitchFamily="34" charset="0"/>
              <a:cs typeface="Calibri" panose="020F0502020204030204" pitchFamily="34" charset="0"/>
            </a:endParaRPr>
          </a:p>
          <a:p>
            <a:pPr algn="l"/>
            <a:r>
              <a:rPr lang="fr-FR" sz="1200" b="0" i="1" baseline="0">
                <a:solidFill>
                  <a:srgbClr val="00518B"/>
                </a:solidFill>
                <a:latin typeface="Calibri" panose="020F0502020204030204" pitchFamily="34" charset="0"/>
                <a:cs typeface="Calibri" panose="020F0502020204030204" pitchFamily="34" charset="0"/>
              </a:rPr>
              <a:t>Vous devez insérer 1 ligne pour 1 compétence d'un salarié.</a:t>
            </a:r>
          </a:p>
          <a:p>
            <a:pPr algn="l"/>
            <a:r>
              <a:rPr lang="fr-FR" sz="1200" b="0" i="1" baseline="0">
                <a:solidFill>
                  <a:srgbClr val="00518B"/>
                </a:solidFill>
                <a:latin typeface="Calibri" panose="020F0502020204030204" pitchFamily="34" charset="0"/>
                <a:cs typeface="Calibri" panose="020F0502020204030204" pitchFamily="34" charset="0"/>
              </a:rPr>
              <a:t>Il y a </a:t>
            </a:r>
            <a:r>
              <a:rPr lang="fr-FR" sz="1200" b="1" i="1" baseline="0">
                <a:solidFill>
                  <a:srgbClr val="00518B"/>
                </a:solidFill>
                <a:latin typeface="Calibri" panose="020F0502020204030204" pitchFamily="34" charset="0"/>
                <a:cs typeface="Calibri" panose="020F0502020204030204" pitchFamily="34" charset="0"/>
              </a:rPr>
              <a:t>maximum 10 soft et 10 hard skills par salarié</a:t>
            </a:r>
            <a:r>
              <a:rPr lang="fr-FR" sz="1200" b="0" i="1" baseline="0">
                <a:solidFill>
                  <a:srgbClr val="00518B"/>
                </a:solidFill>
                <a:latin typeface="Calibri" panose="020F0502020204030204" pitchFamily="34" charset="0"/>
                <a:cs typeface="Calibri" panose="020F0502020204030204" pitchFamily="34" charset="0"/>
              </a:rPr>
              <a:t>.</a:t>
            </a:r>
          </a:p>
          <a:p>
            <a:pPr algn="l"/>
            <a:endParaRPr lang="fr-FR" sz="1200" b="0" i="1" baseline="0">
              <a:solidFill>
                <a:srgbClr val="00518B"/>
              </a:solidFill>
              <a:latin typeface="Calibri" panose="020F0502020204030204" pitchFamily="34"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fr-FR" sz="1200" b="0" i="1" u="sng" baseline="0">
                <a:solidFill>
                  <a:srgbClr val="00518B"/>
                </a:solidFill>
                <a:latin typeface="Calibri" panose="020F0502020204030204" pitchFamily="34" charset="0"/>
                <a:cs typeface="Calibri" panose="020F0502020204030204" pitchFamily="34" charset="0"/>
              </a:rPr>
              <a:t>Attention</a:t>
            </a:r>
            <a:r>
              <a:rPr lang="fr-FR" sz="1200" b="0" i="1" baseline="0">
                <a:solidFill>
                  <a:srgbClr val="00518B"/>
                </a:solidFill>
                <a:latin typeface="Calibri" panose="020F0502020204030204" pitchFamily="34" charset="0"/>
                <a:cs typeface="Calibri" panose="020F0502020204030204" pitchFamily="34" charset="0"/>
              </a:rPr>
              <a:t> ! Les colonnes</a:t>
            </a:r>
            <a:r>
              <a:rPr lang="fr-FR" sz="1200" b="1" i="1" baseline="0">
                <a:solidFill>
                  <a:srgbClr val="00518B"/>
                </a:solidFill>
                <a:latin typeface="Calibri" panose="020F0502020204030204" pitchFamily="34" charset="0"/>
                <a:cs typeface="Calibri" panose="020F0502020204030204" pitchFamily="34" charset="0"/>
              </a:rPr>
              <a:t> </a:t>
            </a:r>
            <a:r>
              <a:rPr lang="fr-FR" sz="1200" b="0" i="1" baseline="0">
                <a:solidFill>
                  <a:srgbClr val="00518B"/>
                </a:solidFill>
                <a:latin typeface="Calibri" panose="020F0502020204030204" pitchFamily="34" charset="0"/>
                <a:cs typeface="Calibri" panose="020F0502020204030204" pitchFamily="34" charset="0"/>
              </a:rPr>
              <a:t>dont les données sont en</a:t>
            </a:r>
            <a:r>
              <a:rPr lang="fr-FR" sz="1200" b="1" i="1" baseline="0">
                <a:solidFill>
                  <a:srgbClr val="00518B"/>
                </a:solidFill>
                <a:latin typeface="Calibri" panose="020F0502020204030204" pitchFamily="34" charset="0"/>
                <a:cs typeface="Calibri" panose="020F0502020204030204" pitchFamily="34" charset="0"/>
              </a:rPr>
              <a:t> italique </a:t>
            </a:r>
            <a:r>
              <a:rPr lang="fr-FR" sz="1200" b="0" i="1" baseline="0">
                <a:solidFill>
                  <a:srgbClr val="00518B"/>
                </a:solidFill>
                <a:latin typeface="Calibri" panose="020F0502020204030204" pitchFamily="34" charset="0"/>
                <a:cs typeface="Calibri" panose="020F0502020204030204" pitchFamily="34" charset="0"/>
              </a:rPr>
              <a:t>contiennent des </a:t>
            </a:r>
            <a:r>
              <a:rPr lang="fr-FR" sz="1200" b="1" i="1" baseline="0">
                <a:solidFill>
                  <a:srgbClr val="00518B"/>
                </a:solidFill>
                <a:latin typeface="Calibri" panose="020F0502020204030204" pitchFamily="34" charset="0"/>
                <a:cs typeface="Calibri" panose="020F0502020204030204" pitchFamily="34" charset="0"/>
              </a:rPr>
              <a:t>formules</a:t>
            </a:r>
            <a:r>
              <a:rPr lang="fr-FR" sz="1200" b="0" i="1" baseline="0">
                <a:solidFill>
                  <a:srgbClr val="00518B"/>
                </a:solidFill>
                <a:latin typeface="Calibri" panose="020F0502020204030204" pitchFamily="34" charset="0"/>
                <a:cs typeface="Calibri" panose="020F0502020204030204" pitchFamily="34" charset="0"/>
              </a:rPr>
              <a:t>.</a:t>
            </a:r>
            <a:endParaRPr lang="fr-FR" sz="1200" b="0" i="1">
              <a:solidFill>
                <a:srgbClr val="00518B"/>
              </a:solidFill>
              <a:latin typeface="Calibri" panose="020F0502020204030204" pitchFamily="34" charset="0"/>
              <a:cs typeface="Calibri" panose="020F0502020204030204" pitchFamily="34" charset="0"/>
            </a:endParaRPr>
          </a:p>
          <a:p>
            <a:pPr algn="l"/>
            <a:endParaRPr lang="fr-FR" sz="1200" b="0" i="1" baseline="0">
              <a:solidFill>
                <a:srgbClr val="00518B"/>
              </a:solidFill>
              <a:latin typeface="Calibri" panose="020F0502020204030204" pitchFamily="34" charset="0"/>
              <a:cs typeface="Calibri" panose="020F0502020204030204" pitchFamily="34" charset="0"/>
            </a:endParaRPr>
          </a:p>
          <a:p>
            <a:pPr algn="l"/>
            <a:r>
              <a:rPr lang="fr-FR" sz="1200" b="0" i="1" baseline="0">
                <a:solidFill>
                  <a:srgbClr val="00518B"/>
                </a:solidFill>
                <a:latin typeface="Calibri" panose="020F0502020204030204" pitchFamily="34" charset="0"/>
                <a:cs typeface="Calibri" panose="020F0502020204030204" pitchFamily="34" charset="0"/>
              </a:rPr>
              <a:t>Le </a:t>
            </a:r>
            <a:r>
              <a:rPr lang="fr-FR" sz="1200" b="1" i="1" baseline="0">
                <a:solidFill>
                  <a:srgbClr val="00518B"/>
                </a:solidFill>
                <a:latin typeface="Calibri" panose="020F0502020204030204" pitchFamily="34" charset="0"/>
                <a:cs typeface="Calibri" panose="020F0502020204030204" pitchFamily="34" charset="0"/>
              </a:rPr>
              <a:t>niveau attendu </a:t>
            </a:r>
            <a:r>
              <a:rPr lang="fr-FR" sz="1200" b="0" i="1" baseline="0">
                <a:solidFill>
                  <a:srgbClr val="00518B"/>
                </a:solidFill>
                <a:latin typeface="Calibri" panose="020F0502020204030204" pitchFamily="34" charset="0"/>
                <a:cs typeface="Calibri" panose="020F0502020204030204" pitchFamily="34" charset="0"/>
              </a:rPr>
              <a:t>et le </a:t>
            </a:r>
            <a:r>
              <a:rPr lang="fr-FR" sz="1200" b="1" i="1" baseline="0">
                <a:solidFill>
                  <a:srgbClr val="00518B"/>
                </a:solidFill>
                <a:latin typeface="Calibri" panose="020F0502020204030204" pitchFamily="34" charset="0"/>
                <a:cs typeface="Calibri" panose="020F0502020204030204" pitchFamily="34" charset="0"/>
              </a:rPr>
              <a:t>niveau évalué </a:t>
            </a:r>
            <a:r>
              <a:rPr lang="fr-FR" sz="1200" b="0" i="1" baseline="0">
                <a:solidFill>
                  <a:srgbClr val="00518B"/>
                </a:solidFill>
                <a:latin typeface="Calibri" panose="020F0502020204030204" pitchFamily="34" charset="0"/>
                <a:cs typeface="Calibri" panose="020F0502020204030204" pitchFamily="34" charset="0"/>
              </a:rPr>
              <a:t>permettent de compléter la feuille "</a:t>
            </a:r>
            <a:r>
              <a:rPr lang="fr-FR" sz="1200" b="1" i="1" baseline="0">
                <a:solidFill>
                  <a:srgbClr val="00518B"/>
                </a:solidFill>
                <a:latin typeface="Calibri" panose="020F0502020204030204" pitchFamily="34" charset="0"/>
                <a:cs typeface="Calibri" panose="020F0502020204030204" pitchFamily="34" charset="0"/>
              </a:rPr>
              <a:t>Analyse</a:t>
            </a:r>
            <a:r>
              <a:rPr lang="fr-FR" sz="1200" b="0" i="1" baseline="0">
                <a:solidFill>
                  <a:srgbClr val="00518B"/>
                </a:solidFill>
                <a:latin typeface="Calibri" panose="020F0502020204030204" pitchFamily="34" charset="0"/>
                <a:cs typeface="Calibri" panose="020F0502020204030204" pitchFamily="34" charset="0"/>
              </a:rPr>
              <a:t>".</a:t>
            </a:r>
          </a:p>
          <a:p>
            <a:pPr algn="l"/>
            <a:r>
              <a:rPr lang="fr-FR" sz="1200" b="0" i="1" baseline="0">
                <a:solidFill>
                  <a:srgbClr val="00518B"/>
                </a:solidFill>
                <a:latin typeface="Calibri" panose="020F0502020204030204" pitchFamily="34" charset="0"/>
                <a:cs typeface="Calibri" panose="020F0502020204030204" pitchFamily="34" charset="0"/>
              </a:rPr>
              <a:t>La </a:t>
            </a:r>
            <a:r>
              <a:rPr lang="fr-FR" sz="1200" b="1" i="1" baseline="0">
                <a:solidFill>
                  <a:srgbClr val="00518B"/>
                </a:solidFill>
                <a:latin typeface="Calibri" panose="020F0502020204030204" pitchFamily="34" charset="0"/>
                <a:cs typeface="Calibri" panose="020F0502020204030204" pitchFamily="34" charset="0"/>
              </a:rPr>
              <a:t>notation</a:t>
            </a:r>
            <a:r>
              <a:rPr lang="fr-FR" sz="1200" b="0" i="1" baseline="0">
                <a:solidFill>
                  <a:srgbClr val="00518B"/>
                </a:solidFill>
                <a:latin typeface="Calibri" panose="020F0502020204030204" pitchFamily="34" charset="0"/>
                <a:cs typeface="Calibri" panose="020F0502020204030204" pitchFamily="34" charset="0"/>
              </a:rPr>
              <a:t> est expliquée dans le tableau ci-dessous.</a:t>
            </a:r>
          </a:p>
        </xdr:txBody>
      </xdr:sp>
      <xdr:pic>
        <xdr:nvPicPr>
          <xdr:cNvPr id="80" name="Image 79">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9"/>
          <a:stretch>
            <a:fillRect/>
          </a:stretch>
        </xdr:blipFill>
        <xdr:spPr>
          <a:xfrm>
            <a:off x="317500" y="6045200"/>
            <a:ext cx="5537200" cy="3238500"/>
          </a:xfrm>
          <a:prstGeom prst="rect">
            <a:avLst/>
          </a:prstGeom>
        </xdr:spPr>
      </xdr:pic>
    </xdr:grpSp>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1828800</xdr:colOff>
      <xdr:row>7</xdr:row>
      <xdr:rowOff>132080</xdr:rowOff>
    </xdr:to>
    <mc:AlternateContent xmlns:mc="http://schemas.openxmlformats.org/markup-compatibility/2006" xmlns:sle15="http://schemas.microsoft.com/office/drawing/2012/slicer">
      <mc:Choice Requires="sle15">
        <xdr:graphicFrame macro="">
          <xdr:nvGraphicFramePr>
            <xdr:cNvPr id="18" name="Sexe 3">
              <a:extLst>
                <a:ext uri="{FF2B5EF4-FFF2-40B4-BE49-F238E27FC236}">
                  <a16:creationId xmlns:a16="http://schemas.microsoft.com/office/drawing/2014/main" id="{837D9CA5-FF5B-FD41-BD31-34288782E744}"/>
                </a:ext>
              </a:extLst>
            </xdr:cNvPr>
            <xdr:cNvGraphicFramePr/>
          </xdr:nvGraphicFramePr>
          <xdr:xfrm>
            <a:off x="0" y="0"/>
            <a:ext cx="0" cy="0"/>
          </xdr:xfrm>
          <a:graphic>
            <a:graphicData uri="http://schemas.microsoft.com/office/drawing/2010/slicer">
              <sle:slicer xmlns:sle="http://schemas.microsoft.com/office/drawing/2010/slicer" name="Sexe 3"/>
            </a:graphicData>
          </a:graphic>
        </xdr:graphicFrame>
      </mc:Choice>
      <mc:Fallback xmlns="">
        <xdr:sp macro="" textlink="">
          <xdr:nvSpPr>
            <xdr:cNvPr id="0" name=""/>
            <xdr:cNvSpPr>
              <a:spLocks noTextEdit="1"/>
            </xdr:cNvSpPr>
          </xdr:nvSpPr>
          <xdr:spPr>
            <a:xfrm>
              <a:off x="0" y="0"/>
              <a:ext cx="1828800" cy="155448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xdr:twoCellAnchor>
  <xdr:twoCellAnchor editAs="absolute">
    <xdr:from>
      <xdr:col>1</xdr:col>
      <xdr:colOff>323850</xdr:colOff>
      <xdr:row>0</xdr:row>
      <xdr:rowOff>0</xdr:rowOff>
    </xdr:from>
    <xdr:to>
      <xdr:col>3</xdr:col>
      <xdr:colOff>895350</xdr:colOff>
      <xdr:row>7</xdr:row>
      <xdr:rowOff>132080</xdr:rowOff>
    </xdr:to>
    <mc:AlternateContent xmlns:mc="http://schemas.openxmlformats.org/markup-compatibility/2006" xmlns:sle15="http://schemas.microsoft.com/office/drawing/2012/slicer">
      <mc:Choice Requires="sle15">
        <xdr:graphicFrame macro="">
          <xdr:nvGraphicFramePr>
            <xdr:cNvPr id="19" name="Service 2">
              <a:extLst>
                <a:ext uri="{FF2B5EF4-FFF2-40B4-BE49-F238E27FC236}">
                  <a16:creationId xmlns:a16="http://schemas.microsoft.com/office/drawing/2014/main" id="{D3430A24-A006-16E5-F787-C0C7608AC586}"/>
                </a:ext>
              </a:extLst>
            </xdr:cNvPr>
            <xdr:cNvGraphicFramePr/>
          </xdr:nvGraphicFramePr>
          <xdr:xfrm>
            <a:off x="0" y="0"/>
            <a:ext cx="0" cy="0"/>
          </xdr:xfrm>
          <a:graphic>
            <a:graphicData uri="http://schemas.microsoft.com/office/drawing/2010/slicer">
              <sle:slicer xmlns:sle="http://schemas.microsoft.com/office/drawing/2010/slicer" name="Service 2"/>
            </a:graphicData>
          </a:graphic>
        </xdr:graphicFrame>
      </mc:Choice>
      <mc:Fallback xmlns="">
        <xdr:sp macro="" textlink="">
          <xdr:nvSpPr>
            <xdr:cNvPr id="0" name=""/>
            <xdr:cNvSpPr>
              <a:spLocks noTextEdit="1"/>
            </xdr:cNvSpPr>
          </xdr:nvSpPr>
          <xdr:spPr>
            <a:xfrm>
              <a:off x="2292350" y="0"/>
              <a:ext cx="2489200" cy="155448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xdr:twoCellAnchor>
  <xdr:twoCellAnchor editAs="absolute">
    <xdr:from>
      <xdr:col>4</xdr:col>
      <xdr:colOff>152400</xdr:colOff>
      <xdr:row>0</xdr:row>
      <xdr:rowOff>0</xdr:rowOff>
    </xdr:from>
    <xdr:to>
      <xdr:col>8</xdr:col>
      <xdr:colOff>355600</xdr:colOff>
      <xdr:row>7</xdr:row>
      <xdr:rowOff>132080</xdr:rowOff>
    </xdr:to>
    <mc:AlternateContent xmlns:mc="http://schemas.openxmlformats.org/markup-compatibility/2006" xmlns:sle15="http://schemas.microsoft.com/office/drawing/2012/slicer">
      <mc:Choice Requires="sle15">
        <xdr:graphicFrame macro="">
          <xdr:nvGraphicFramePr>
            <xdr:cNvPr id="20" name="Métier actuel 1">
              <a:extLst>
                <a:ext uri="{FF2B5EF4-FFF2-40B4-BE49-F238E27FC236}">
                  <a16:creationId xmlns:a16="http://schemas.microsoft.com/office/drawing/2014/main" id="{6A93F572-E0BB-9E2F-90EB-D96B44FC7EC4}"/>
                </a:ext>
              </a:extLst>
            </xdr:cNvPr>
            <xdr:cNvGraphicFramePr/>
          </xdr:nvGraphicFramePr>
          <xdr:xfrm>
            <a:off x="0" y="0"/>
            <a:ext cx="0" cy="0"/>
          </xdr:xfrm>
          <a:graphic>
            <a:graphicData uri="http://schemas.microsoft.com/office/drawing/2010/slicer">
              <sle:slicer xmlns:sle="http://schemas.microsoft.com/office/drawing/2010/slicer" name="Métier actuel 1"/>
            </a:graphicData>
          </a:graphic>
        </xdr:graphicFrame>
      </mc:Choice>
      <mc:Fallback xmlns="">
        <xdr:sp macro="" textlink="">
          <xdr:nvSpPr>
            <xdr:cNvPr id="0" name=""/>
            <xdr:cNvSpPr>
              <a:spLocks noTextEdit="1"/>
            </xdr:cNvSpPr>
          </xdr:nvSpPr>
          <xdr:spPr>
            <a:xfrm>
              <a:off x="5245100" y="0"/>
              <a:ext cx="7315200" cy="155448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3</xdr:col>
      <xdr:colOff>45195</xdr:colOff>
      <xdr:row>11</xdr:row>
      <xdr:rowOff>83825</xdr:rowOff>
    </xdr:from>
    <xdr:to>
      <xdr:col>5</xdr:col>
      <xdr:colOff>405655</xdr:colOff>
      <xdr:row>30</xdr:row>
      <xdr:rowOff>147903</xdr:rowOff>
    </xdr:to>
    <xdr:grpSp>
      <xdr:nvGrpSpPr>
        <xdr:cNvPr id="4" name="Groupe 3">
          <a:extLst>
            <a:ext uri="{FF2B5EF4-FFF2-40B4-BE49-F238E27FC236}">
              <a16:creationId xmlns:a16="http://schemas.microsoft.com/office/drawing/2014/main" id="{CAE16F1F-2C9E-53EB-719F-4E9FD1A3C8E4}"/>
            </a:ext>
          </a:extLst>
        </xdr:cNvPr>
        <xdr:cNvGrpSpPr/>
      </xdr:nvGrpSpPr>
      <xdr:grpSpPr>
        <a:xfrm>
          <a:off x="4693395" y="2115825"/>
          <a:ext cx="3802160" cy="3924878"/>
          <a:chOff x="81644" y="2052377"/>
          <a:chExt cx="4259360" cy="3924878"/>
        </a:xfrm>
      </xdr:grpSpPr>
      <xdr:graphicFrame macro="">
        <xdr:nvGraphicFramePr>
          <xdr:cNvPr id="28" name="Graphique 27">
            <a:extLst>
              <a:ext uri="{FF2B5EF4-FFF2-40B4-BE49-F238E27FC236}">
                <a16:creationId xmlns:a16="http://schemas.microsoft.com/office/drawing/2014/main" id="{00000000-0008-0000-0700-00001C000000}"/>
              </a:ext>
            </a:extLst>
          </xdr:cNvPr>
          <xdr:cNvGraphicFramePr/>
        </xdr:nvGraphicFramePr>
        <xdr:xfrm>
          <a:off x="81644" y="2476047"/>
          <a:ext cx="4259360" cy="3501208"/>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29" name="Rectangle : coins arrondis 28">
            <a:extLst>
              <a:ext uri="{FF2B5EF4-FFF2-40B4-BE49-F238E27FC236}">
                <a16:creationId xmlns:a16="http://schemas.microsoft.com/office/drawing/2014/main" id="{00000000-0008-0000-0700-00001D000000}"/>
              </a:ext>
            </a:extLst>
          </xdr:cNvPr>
          <xdr:cNvSpPr/>
        </xdr:nvSpPr>
        <xdr:spPr>
          <a:xfrm>
            <a:off x="514297" y="2052377"/>
            <a:ext cx="3394054" cy="364709"/>
          </a:xfrm>
          <a:prstGeom prst="roundRect">
            <a:avLst/>
          </a:prstGeom>
          <a:solidFill>
            <a:schemeClr val="accent5">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fr-FR" sz="1400" b="1">
                <a:solidFill>
                  <a:srgbClr val="00518B"/>
                </a:solidFill>
                <a:latin typeface="Calibri" panose="020F0502020204030204" pitchFamily="34" charset="0"/>
                <a:cs typeface="Calibri" panose="020F0502020204030204" pitchFamily="34" charset="0"/>
              </a:rPr>
              <a:t>Salariés par service</a:t>
            </a:r>
          </a:p>
        </xdr:txBody>
      </xdr:sp>
    </xdr:grpSp>
    <xdr:clientData/>
  </xdr:twoCellAnchor>
  <xdr:twoCellAnchor>
    <xdr:from>
      <xdr:col>0</xdr:col>
      <xdr:colOff>0</xdr:colOff>
      <xdr:row>11</xdr:row>
      <xdr:rowOff>83825</xdr:rowOff>
    </xdr:from>
    <xdr:to>
      <xdr:col>2</xdr:col>
      <xdr:colOff>892382</xdr:colOff>
      <xdr:row>30</xdr:row>
      <xdr:rowOff>148941</xdr:rowOff>
    </xdr:to>
    <xdr:grpSp>
      <xdr:nvGrpSpPr>
        <xdr:cNvPr id="7" name="Groupe 6">
          <a:extLst>
            <a:ext uri="{FF2B5EF4-FFF2-40B4-BE49-F238E27FC236}">
              <a16:creationId xmlns:a16="http://schemas.microsoft.com/office/drawing/2014/main" id="{2015297B-B5F5-EAAE-1AB3-E2EF6E9D6535}"/>
            </a:ext>
          </a:extLst>
        </xdr:cNvPr>
        <xdr:cNvGrpSpPr/>
      </xdr:nvGrpSpPr>
      <xdr:grpSpPr>
        <a:xfrm>
          <a:off x="0" y="2115825"/>
          <a:ext cx="4334082" cy="3925916"/>
          <a:chOff x="4700770" y="2052325"/>
          <a:chExt cx="4321382" cy="3925916"/>
        </a:xfrm>
        <a:noFill/>
      </xdr:grpSpPr>
      <xdr:graphicFrame macro="">
        <xdr:nvGraphicFramePr>
          <xdr:cNvPr id="31" name="Graphique 30">
            <a:extLst>
              <a:ext uri="{FF2B5EF4-FFF2-40B4-BE49-F238E27FC236}">
                <a16:creationId xmlns:a16="http://schemas.microsoft.com/office/drawing/2014/main" id="{00000000-0008-0000-0700-00001F000000}"/>
              </a:ext>
            </a:extLst>
          </xdr:cNvPr>
          <xdr:cNvGraphicFramePr/>
        </xdr:nvGraphicFramePr>
        <xdr:xfrm>
          <a:off x="4700770" y="2476047"/>
          <a:ext cx="4321382" cy="3502194"/>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32" name="Rectangle : coins arrondis 31">
            <a:extLst>
              <a:ext uri="{FF2B5EF4-FFF2-40B4-BE49-F238E27FC236}">
                <a16:creationId xmlns:a16="http://schemas.microsoft.com/office/drawing/2014/main" id="{00000000-0008-0000-0700-000020000000}"/>
              </a:ext>
            </a:extLst>
          </xdr:cNvPr>
          <xdr:cNvSpPr/>
        </xdr:nvSpPr>
        <xdr:spPr>
          <a:xfrm>
            <a:off x="5352936" y="2052325"/>
            <a:ext cx="3017050" cy="364812"/>
          </a:xfrm>
          <a:prstGeom prst="roundRect">
            <a:avLst/>
          </a:prstGeom>
          <a:solidFill>
            <a:schemeClr val="accent5">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fr-FR" sz="1400" b="1">
                <a:solidFill>
                  <a:srgbClr val="00518B"/>
                </a:solidFill>
                <a:latin typeface="Calibri" panose="020F0502020204030204" pitchFamily="34" charset="0"/>
                <a:cs typeface="Calibri" panose="020F0502020204030204" pitchFamily="34" charset="0"/>
              </a:rPr>
              <a:t>Salariés par tranche</a:t>
            </a:r>
            <a:r>
              <a:rPr lang="fr-FR" sz="1400" b="1" baseline="0">
                <a:solidFill>
                  <a:srgbClr val="00518B"/>
                </a:solidFill>
                <a:latin typeface="Calibri" panose="020F0502020204030204" pitchFamily="34" charset="0"/>
                <a:cs typeface="Calibri" panose="020F0502020204030204" pitchFamily="34" charset="0"/>
              </a:rPr>
              <a:t> d'âge</a:t>
            </a:r>
            <a:endParaRPr lang="fr-FR" sz="1400" b="1">
              <a:solidFill>
                <a:srgbClr val="00518B"/>
              </a:solidFill>
              <a:latin typeface="Calibri" panose="020F0502020204030204" pitchFamily="34" charset="0"/>
              <a:cs typeface="Calibri" panose="020F0502020204030204" pitchFamily="34" charset="0"/>
            </a:endParaRPr>
          </a:p>
        </xdr:txBody>
      </xdr:sp>
    </xdr:grpSp>
    <xdr:clientData/>
  </xdr:twoCellAnchor>
  <xdr:twoCellAnchor>
    <xdr:from>
      <xdr:col>5</xdr:col>
      <xdr:colOff>764965</xdr:colOff>
      <xdr:row>11</xdr:row>
      <xdr:rowOff>83825</xdr:rowOff>
    </xdr:from>
    <xdr:to>
      <xdr:col>8</xdr:col>
      <xdr:colOff>1615865</xdr:colOff>
      <xdr:row>30</xdr:row>
      <xdr:rowOff>147903</xdr:rowOff>
    </xdr:to>
    <xdr:grpSp>
      <xdr:nvGrpSpPr>
        <xdr:cNvPr id="9" name="Groupe 8">
          <a:extLst>
            <a:ext uri="{FF2B5EF4-FFF2-40B4-BE49-F238E27FC236}">
              <a16:creationId xmlns:a16="http://schemas.microsoft.com/office/drawing/2014/main" id="{0EEBA51D-1E4F-1257-49C1-360996DE1E39}"/>
            </a:ext>
          </a:extLst>
        </xdr:cNvPr>
        <xdr:cNvGrpSpPr/>
      </xdr:nvGrpSpPr>
      <xdr:grpSpPr>
        <a:xfrm>
          <a:off x="8854865" y="2115825"/>
          <a:ext cx="5499100" cy="3924878"/>
          <a:chOff x="9403894" y="2052377"/>
          <a:chExt cx="5107511" cy="3924878"/>
        </a:xfrm>
      </xdr:grpSpPr>
      <xdr:graphicFrame macro="">
        <xdr:nvGraphicFramePr>
          <xdr:cNvPr id="34" name="Graphique 33">
            <a:extLst>
              <a:ext uri="{FF2B5EF4-FFF2-40B4-BE49-F238E27FC236}">
                <a16:creationId xmlns:a16="http://schemas.microsoft.com/office/drawing/2014/main" id="{00000000-0008-0000-0700-000022000000}"/>
              </a:ext>
            </a:extLst>
          </xdr:cNvPr>
          <xdr:cNvGraphicFramePr/>
        </xdr:nvGraphicFramePr>
        <xdr:xfrm>
          <a:off x="9403894" y="2476047"/>
          <a:ext cx="5107511" cy="3501208"/>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35" name="Rectangle : coins arrondis 34">
            <a:extLst>
              <a:ext uri="{FF2B5EF4-FFF2-40B4-BE49-F238E27FC236}">
                <a16:creationId xmlns:a16="http://schemas.microsoft.com/office/drawing/2014/main" id="{00000000-0008-0000-0700-000023000000}"/>
              </a:ext>
            </a:extLst>
          </xdr:cNvPr>
          <xdr:cNvSpPr/>
        </xdr:nvSpPr>
        <xdr:spPr>
          <a:xfrm>
            <a:off x="10042445" y="2052377"/>
            <a:ext cx="3830410" cy="364709"/>
          </a:xfrm>
          <a:prstGeom prst="roundRect">
            <a:avLst/>
          </a:prstGeom>
          <a:solidFill>
            <a:schemeClr val="accent5">
              <a:lumMod val="20000"/>
              <a:lumOff val="80000"/>
            </a:schemeClr>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lang="fr-FR" sz="1400" b="1">
                <a:solidFill>
                  <a:srgbClr val="00518B"/>
                </a:solidFill>
                <a:latin typeface="Calibri" panose="020F0502020204030204" pitchFamily="34" charset="0"/>
                <a:cs typeface="Calibri" panose="020F0502020204030204" pitchFamily="34" charset="0"/>
              </a:rPr>
              <a:t>Nombre de salariés embauchés</a:t>
            </a:r>
            <a:r>
              <a:rPr lang="fr-FR" sz="1400" b="1" baseline="0">
                <a:solidFill>
                  <a:srgbClr val="00518B"/>
                </a:solidFill>
                <a:latin typeface="Calibri" panose="020F0502020204030204" pitchFamily="34" charset="0"/>
                <a:cs typeface="Calibri" panose="020F0502020204030204" pitchFamily="34" charset="0"/>
              </a:rPr>
              <a:t> par année</a:t>
            </a:r>
            <a:endParaRPr lang="fr-FR" sz="1400" b="1">
              <a:solidFill>
                <a:srgbClr val="00518B"/>
              </a:solidFill>
              <a:latin typeface="Calibri" panose="020F0502020204030204" pitchFamily="34" charset="0"/>
              <a:cs typeface="Calibri" panose="020F0502020204030204" pitchFamily="34" charset="0"/>
            </a:endParaRPr>
          </a:p>
        </xdr:txBody>
      </xdr:sp>
    </xdr:grpSp>
    <xdr:clientData/>
  </xdr:twoCellAnchor>
  <xdr:twoCellAnchor editAs="oneCell">
    <xdr:from>
      <xdr:col>5</xdr:col>
      <xdr:colOff>673102</xdr:colOff>
      <xdr:row>1</xdr:row>
      <xdr:rowOff>168910</xdr:rowOff>
    </xdr:from>
    <xdr:to>
      <xdr:col>8</xdr:col>
      <xdr:colOff>1273631</xdr:colOff>
      <xdr:row>9</xdr:row>
      <xdr:rowOff>101600</xdr:rowOff>
    </xdr:to>
    <xdr:grpSp>
      <xdr:nvGrpSpPr>
        <xdr:cNvPr id="44" name="Groupe 43">
          <a:extLst>
            <a:ext uri="{FF2B5EF4-FFF2-40B4-BE49-F238E27FC236}">
              <a16:creationId xmlns:a16="http://schemas.microsoft.com/office/drawing/2014/main" id="{00000000-0008-0000-0700-00002C000000}"/>
            </a:ext>
          </a:extLst>
        </xdr:cNvPr>
        <xdr:cNvGrpSpPr/>
      </xdr:nvGrpSpPr>
      <xdr:grpSpPr>
        <a:xfrm>
          <a:off x="8763002" y="168910"/>
          <a:ext cx="5248729" cy="1558290"/>
          <a:chOff x="12144279" y="623277"/>
          <a:chExt cx="5788121" cy="1957852"/>
        </a:xfrm>
      </xdr:grpSpPr>
      <mc:AlternateContent xmlns:mc="http://schemas.openxmlformats.org/markup-compatibility/2006" xmlns:a14="http://schemas.microsoft.com/office/drawing/2010/main">
        <mc:Choice Requires="a14">
          <xdr:graphicFrame macro="">
            <xdr:nvGraphicFramePr>
              <xdr:cNvPr id="41" name="Sexe 1">
                <a:extLst>
                  <a:ext uri="{FF2B5EF4-FFF2-40B4-BE49-F238E27FC236}">
                    <a16:creationId xmlns:a16="http://schemas.microsoft.com/office/drawing/2014/main" id="{00000000-0008-0000-0700-000029000000}"/>
                  </a:ext>
                </a:extLst>
              </xdr:cNvPr>
              <xdr:cNvGraphicFramePr/>
            </xdr:nvGraphicFramePr>
            <xdr:xfrm>
              <a:off x="12144279" y="623277"/>
              <a:ext cx="1828799" cy="1946128"/>
            </xdr:xfrm>
            <a:graphic>
              <a:graphicData uri="http://schemas.microsoft.com/office/drawing/2010/slicer">
                <sle:slicer xmlns:sle="http://schemas.microsoft.com/office/drawing/2010/slicer" name="Sexe 1"/>
              </a:graphicData>
            </a:graphic>
          </xdr:graphicFrame>
        </mc:Choice>
        <mc:Fallback xmlns="">
          <xdr:sp macro="" textlink="">
            <xdr:nvSpPr>
              <xdr:cNvPr id="0" name=""/>
              <xdr:cNvSpPr>
                <a:spLocks noTextEdit="1"/>
              </xdr:cNvSpPr>
            </xdr:nvSpPr>
            <xdr:spPr>
              <a:xfrm>
                <a:off x="8737602" y="168910"/>
                <a:ext cx="1657228" cy="1548959"/>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mc:AlternateContent xmlns:mc="http://schemas.openxmlformats.org/markup-compatibility/2006" xmlns:a14="http://schemas.microsoft.com/office/drawing/2010/main">
        <mc:Choice Requires="a14">
          <xdr:graphicFrame macro="">
            <xdr:nvGraphicFramePr>
              <xdr:cNvPr id="42" name="Service">
                <a:extLst>
                  <a:ext uri="{FF2B5EF4-FFF2-40B4-BE49-F238E27FC236}">
                    <a16:creationId xmlns:a16="http://schemas.microsoft.com/office/drawing/2014/main" id="{00000000-0008-0000-0700-00002A000000}"/>
                  </a:ext>
                </a:extLst>
              </xdr:cNvPr>
              <xdr:cNvGraphicFramePr/>
            </xdr:nvGraphicFramePr>
            <xdr:xfrm>
              <a:off x="14274800" y="635001"/>
              <a:ext cx="3657600" cy="1946128"/>
            </xdr:xfrm>
            <a:graphic>
              <a:graphicData uri="http://schemas.microsoft.com/office/drawing/2010/slicer">
                <sle:slicer xmlns:sle="http://schemas.microsoft.com/office/drawing/2010/slicer" name="Service"/>
              </a:graphicData>
            </a:graphic>
          </xdr:graphicFrame>
        </mc:Choice>
        <mc:Fallback xmlns="">
          <xdr:sp macro="" textlink="">
            <xdr:nvSpPr>
              <xdr:cNvPr id="0" name=""/>
              <xdr:cNvSpPr>
                <a:spLocks noTextEdit="1"/>
              </xdr:cNvSpPr>
            </xdr:nvSpPr>
            <xdr:spPr>
              <a:xfrm>
                <a:off x="10668245" y="178241"/>
                <a:ext cx="3314457" cy="1548959"/>
              </a:xfrm>
              <a:prstGeom prst="rect">
                <a:avLst/>
              </a:prstGeom>
              <a:solidFill>
                <a:prstClr val="white"/>
              </a:solidFill>
              <a:ln w="1">
                <a:solidFill>
                  <a:prstClr val="green"/>
                </a:solidFill>
              </a:ln>
            </xdr:spPr>
            <xdr:txBody>
              <a:bodyPr vertOverflow="clip" horzOverflow="clip"/>
              <a:lstStyle/>
              <a:p>
                <a:r>
                  <a:rPr lang="fr-FR"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grpSp>
    <xdr:clientData fLocksWithSheet="0"/>
  </xdr:twoCellAnchor>
  <xdr:twoCellAnchor>
    <xdr:from>
      <xdr:col>3</xdr:col>
      <xdr:colOff>1163031</xdr:colOff>
      <xdr:row>1</xdr:row>
      <xdr:rowOff>175260</xdr:rowOff>
    </xdr:from>
    <xdr:to>
      <xdr:col>4</xdr:col>
      <xdr:colOff>1643608</xdr:colOff>
      <xdr:row>5</xdr:row>
      <xdr:rowOff>2540</xdr:rowOff>
    </xdr:to>
    <xdr:grpSp>
      <xdr:nvGrpSpPr>
        <xdr:cNvPr id="64" name="Groupe 63">
          <a:extLst>
            <a:ext uri="{FF2B5EF4-FFF2-40B4-BE49-F238E27FC236}">
              <a16:creationId xmlns:a16="http://schemas.microsoft.com/office/drawing/2014/main" id="{0AF29912-674F-5A69-F3B4-96607C7EE095}"/>
            </a:ext>
          </a:extLst>
        </xdr:cNvPr>
        <xdr:cNvGrpSpPr/>
      </xdr:nvGrpSpPr>
      <xdr:grpSpPr>
        <a:xfrm>
          <a:off x="5811231" y="175260"/>
          <a:ext cx="2017277" cy="640080"/>
          <a:chOff x="5798531" y="105410"/>
          <a:chExt cx="2017277" cy="640080"/>
        </a:xfrm>
      </xdr:grpSpPr>
      <xdr:grpSp>
        <xdr:nvGrpSpPr>
          <xdr:cNvPr id="63" name="Groupe 62">
            <a:extLst>
              <a:ext uri="{FF2B5EF4-FFF2-40B4-BE49-F238E27FC236}">
                <a16:creationId xmlns:a16="http://schemas.microsoft.com/office/drawing/2014/main" id="{4BF40288-1A91-A671-5CF0-8E4F73A8C889}"/>
              </a:ext>
            </a:extLst>
          </xdr:cNvPr>
          <xdr:cNvGrpSpPr/>
        </xdr:nvGrpSpPr>
        <xdr:grpSpPr>
          <a:xfrm>
            <a:off x="6463724" y="108688"/>
            <a:ext cx="1352084" cy="629527"/>
            <a:chOff x="6463724" y="108688"/>
            <a:chExt cx="1352084" cy="629527"/>
          </a:xfrm>
        </xdr:grpSpPr>
        <xdr:sp macro="" textlink="'Tableau de bord'!$E$1">
          <xdr:nvSpPr>
            <xdr:cNvPr id="25" name="Rectangle : coins arrondis 24">
              <a:extLst>
                <a:ext uri="{FF2B5EF4-FFF2-40B4-BE49-F238E27FC236}">
                  <a16:creationId xmlns:a16="http://schemas.microsoft.com/office/drawing/2014/main" id="{00000000-0008-0000-0700-000019000000}"/>
                </a:ext>
              </a:extLst>
            </xdr:cNvPr>
            <xdr:cNvSpPr/>
          </xdr:nvSpPr>
          <xdr:spPr>
            <a:xfrm>
              <a:off x="6463724" y="108688"/>
              <a:ext cx="932421" cy="352629"/>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l"/>
              <a:fld id="{E16E46B1-7FAC-7A4A-A304-CF27B4CC481B}" type="TxLink">
                <a:rPr lang="en-US" sz="1400" b="1" i="0" u="none" strike="noStrike">
                  <a:solidFill>
                    <a:srgbClr val="00518B"/>
                  </a:solidFill>
                  <a:latin typeface="Calibri"/>
                  <a:cs typeface="Calibri"/>
                </a:rPr>
                <a:pPr algn="l"/>
                <a:t>41 ans</a:t>
              </a:fld>
              <a:endParaRPr lang="fr-FR" sz="1400" b="1">
                <a:solidFill>
                  <a:srgbClr val="00518B"/>
                </a:solidFill>
              </a:endParaRPr>
            </a:p>
          </xdr:txBody>
        </xdr:sp>
        <xdr:sp macro="" textlink="">
          <xdr:nvSpPr>
            <xdr:cNvPr id="26" name="Rectangle : coins arrondis 25">
              <a:extLst>
                <a:ext uri="{FF2B5EF4-FFF2-40B4-BE49-F238E27FC236}">
                  <a16:creationId xmlns:a16="http://schemas.microsoft.com/office/drawing/2014/main" id="{00000000-0008-0000-0700-00001A000000}"/>
                </a:ext>
              </a:extLst>
            </xdr:cNvPr>
            <xdr:cNvSpPr/>
          </xdr:nvSpPr>
          <xdr:spPr>
            <a:xfrm>
              <a:off x="6463724" y="393652"/>
              <a:ext cx="1352084" cy="344563"/>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r>
                <a:rPr lang="en-US" sz="1400" b="0" i="0" u="none" strike="noStrike">
                  <a:solidFill>
                    <a:srgbClr val="00518B"/>
                  </a:solidFill>
                  <a:latin typeface="Calibri"/>
                  <a:cs typeface="Calibri"/>
                </a:rPr>
                <a:t>Âge moyen</a:t>
              </a:r>
            </a:p>
          </xdr:txBody>
        </xdr:sp>
      </xdr:grpSp>
      <xdr:pic>
        <xdr:nvPicPr>
          <xdr:cNvPr id="23" name="Graphique 22" descr="Gâteau avec un remplissage uni">
            <a:extLst>
              <a:ext uri="{FF2B5EF4-FFF2-40B4-BE49-F238E27FC236}">
                <a16:creationId xmlns:a16="http://schemas.microsoft.com/office/drawing/2014/main" id="{00000000-0008-0000-0700-00001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98531" y="105410"/>
            <a:ext cx="640080" cy="640080"/>
          </a:xfrm>
          <a:prstGeom prst="rect">
            <a:avLst/>
          </a:prstGeom>
        </xdr:spPr>
      </xdr:pic>
    </xdr:grpSp>
    <xdr:clientData/>
  </xdr:twoCellAnchor>
  <xdr:twoCellAnchor>
    <xdr:from>
      <xdr:col>1</xdr:col>
      <xdr:colOff>1289980</xdr:colOff>
      <xdr:row>6</xdr:row>
      <xdr:rowOff>54610</xdr:rowOff>
    </xdr:from>
    <xdr:to>
      <xdr:col>2</xdr:col>
      <xdr:colOff>979191</xdr:colOff>
      <xdr:row>9</xdr:row>
      <xdr:rowOff>85090</xdr:rowOff>
    </xdr:to>
    <xdr:grpSp>
      <xdr:nvGrpSpPr>
        <xdr:cNvPr id="37" name="Groupe 36">
          <a:extLst>
            <a:ext uri="{FF2B5EF4-FFF2-40B4-BE49-F238E27FC236}">
              <a16:creationId xmlns:a16="http://schemas.microsoft.com/office/drawing/2014/main" id="{A62C39D1-13DA-88B2-FBB4-BD7BF0A741BC}"/>
            </a:ext>
          </a:extLst>
        </xdr:cNvPr>
        <xdr:cNvGrpSpPr/>
      </xdr:nvGrpSpPr>
      <xdr:grpSpPr>
        <a:xfrm>
          <a:off x="2826680" y="1070610"/>
          <a:ext cx="1594211" cy="640080"/>
          <a:chOff x="2877531" y="981710"/>
          <a:chExt cx="1581511" cy="640080"/>
        </a:xfrm>
      </xdr:grpSpPr>
      <xdr:sp macro="" textlink="'Tableau de bord'!$D$1">
        <xdr:nvSpPr>
          <xdr:cNvPr id="20" name="Rectangle : coins arrondis 19">
            <a:extLst>
              <a:ext uri="{FF2B5EF4-FFF2-40B4-BE49-F238E27FC236}">
                <a16:creationId xmlns:a16="http://schemas.microsoft.com/office/drawing/2014/main" id="{00000000-0008-0000-0700-000014000000}"/>
              </a:ext>
            </a:extLst>
          </xdr:cNvPr>
          <xdr:cNvSpPr/>
        </xdr:nvSpPr>
        <xdr:spPr>
          <a:xfrm>
            <a:off x="3542724" y="986004"/>
            <a:ext cx="840635" cy="350596"/>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fld id="{66F05E6F-D9D8-A74B-965B-E2C99EB68613}" type="TxLink">
              <a:rPr lang="en-US" sz="1400" b="1" i="0" u="none" strike="noStrike">
                <a:solidFill>
                  <a:srgbClr val="00518B"/>
                </a:solidFill>
                <a:latin typeface="Calibri"/>
                <a:cs typeface="Calibri"/>
              </a:rPr>
              <a:pPr algn="l"/>
              <a:t>54,4%</a:t>
            </a:fld>
            <a:endParaRPr lang="fr-FR" sz="1400" b="1">
              <a:solidFill>
                <a:srgbClr val="00518B"/>
              </a:solidFill>
            </a:endParaRPr>
          </a:p>
        </xdr:txBody>
      </xdr:sp>
      <xdr:sp macro="" textlink="">
        <xdr:nvSpPr>
          <xdr:cNvPr id="21" name="Rectangle : coins arrondis 20">
            <a:extLst>
              <a:ext uri="{FF2B5EF4-FFF2-40B4-BE49-F238E27FC236}">
                <a16:creationId xmlns:a16="http://schemas.microsoft.com/office/drawing/2014/main" id="{00000000-0008-0000-0700-000015000000}"/>
              </a:ext>
            </a:extLst>
          </xdr:cNvPr>
          <xdr:cNvSpPr/>
        </xdr:nvSpPr>
        <xdr:spPr>
          <a:xfrm>
            <a:off x="3542724" y="1269952"/>
            <a:ext cx="916318" cy="344563"/>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l"/>
            <a:r>
              <a:rPr lang="en-US" sz="1400" b="0" i="0" u="none" strike="noStrike">
                <a:solidFill>
                  <a:srgbClr val="00518B"/>
                </a:solidFill>
                <a:latin typeface="Calibri"/>
                <a:cs typeface="Calibri"/>
              </a:rPr>
              <a:t>Hommes</a:t>
            </a:r>
          </a:p>
        </xdr:txBody>
      </xdr:sp>
      <xdr:pic>
        <xdr:nvPicPr>
          <xdr:cNvPr id="18" name="Graphique 17" descr="Profil mâle avec un remplissage uni">
            <a:extLst>
              <a:ext uri="{FF2B5EF4-FFF2-40B4-BE49-F238E27FC236}">
                <a16:creationId xmlns:a16="http://schemas.microsoft.com/office/drawing/2014/main" id="{00000000-0008-0000-0700-000012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2877531" y="981710"/>
            <a:ext cx="640080" cy="640080"/>
          </a:xfrm>
          <a:prstGeom prst="rect">
            <a:avLst/>
          </a:prstGeom>
        </xdr:spPr>
      </xdr:pic>
    </xdr:grpSp>
    <xdr:clientData/>
  </xdr:twoCellAnchor>
  <xdr:twoCellAnchor editAs="oneCell">
    <xdr:from>
      <xdr:col>0</xdr:col>
      <xdr:colOff>335642</xdr:colOff>
      <xdr:row>6</xdr:row>
      <xdr:rowOff>54610</xdr:rowOff>
    </xdr:from>
    <xdr:to>
      <xdr:col>1</xdr:col>
      <xdr:colOff>386514</xdr:colOff>
      <xdr:row>9</xdr:row>
      <xdr:rowOff>85090</xdr:rowOff>
    </xdr:to>
    <xdr:grpSp>
      <xdr:nvGrpSpPr>
        <xdr:cNvPr id="73" name="Groupe 72">
          <a:extLst>
            <a:ext uri="{FF2B5EF4-FFF2-40B4-BE49-F238E27FC236}">
              <a16:creationId xmlns:a16="http://schemas.microsoft.com/office/drawing/2014/main" id="{00000000-0008-0000-0700-000049000000}"/>
            </a:ext>
          </a:extLst>
        </xdr:cNvPr>
        <xdr:cNvGrpSpPr/>
      </xdr:nvGrpSpPr>
      <xdr:grpSpPr>
        <a:xfrm>
          <a:off x="335642" y="1070610"/>
          <a:ext cx="1587572" cy="640080"/>
          <a:chOff x="6257810" y="1090423"/>
          <a:chExt cx="1587572" cy="640080"/>
        </a:xfrm>
      </xdr:grpSpPr>
      <xdr:grpSp>
        <xdr:nvGrpSpPr>
          <xdr:cNvPr id="40" name="Groupe 39">
            <a:extLst>
              <a:ext uri="{FF2B5EF4-FFF2-40B4-BE49-F238E27FC236}">
                <a16:creationId xmlns:a16="http://schemas.microsoft.com/office/drawing/2014/main" id="{00000000-0008-0000-0700-000028000000}"/>
              </a:ext>
            </a:extLst>
          </xdr:cNvPr>
          <xdr:cNvGrpSpPr/>
        </xdr:nvGrpSpPr>
        <xdr:grpSpPr>
          <a:xfrm>
            <a:off x="6953409" y="1094716"/>
            <a:ext cx="891973" cy="628512"/>
            <a:chOff x="6953409" y="1070406"/>
            <a:chExt cx="891973" cy="628512"/>
          </a:xfrm>
        </xdr:grpSpPr>
        <xdr:sp macro="" textlink="'Tableau de bord'!$C$1">
          <xdr:nvSpPr>
            <xdr:cNvPr id="15" name="Rectangle : coins arrondis 14">
              <a:extLst>
                <a:ext uri="{FF2B5EF4-FFF2-40B4-BE49-F238E27FC236}">
                  <a16:creationId xmlns:a16="http://schemas.microsoft.com/office/drawing/2014/main" id="{00000000-0008-0000-0700-00000F000000}"/>
                </a:ext>
              </a:extLst>
            </xdr:cNvPr>
            <xdr:cNvSpPr/>
          </xdr:nvSpPr>
          <xdr:spPr>
            <a:xfrm>
              <a:off x="6953409" y="1070406"/>
              <a:ext cx="891973" cy="350596"/>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fld id="{139524C8-B622-D041-9496-7FEDD3731216}" type="TxLink">
                <a:rPr lang="en-US" sz="1400" b="1" i="0" u="none" strike="noStrike">
                  <a:solidFill>
                    <a:srgbClr val="00518B"/>
                  </a:solidFill>
                  <a:latin typeface="Calibri"/>
                  <a:cs typeface="Calibri"/>
                </a:rPr>
                <a:pPr algn="l"/>
                <a:t>45,6%</a:t>
              </a:fld>
              <a:endParaRPr lang="fr-FR" sz="1400" b="1">
                <a:solidFill>
                  <a:srgbClr val="00518B"/>
                </a:solidFill>
              </a:endParaRPr>
            </a:p>
          </xdr:txBody>
        </xdr:sp>
        <xdr:sp macro="" textlink="">
          <xdr:nvSpPr>
            <xdr:cNvPr id="16" name="Rectangle : coins arrondis 15">
              <a:extLst>
                <a:ext uri="{FF2B5EF4-FFF2-40B4-BE49-F238E27FC236}">
                  <a16:creationId xmlns:a16="http://schemas.microsoft.com/office/drawing/2014/main" id="{00000000-0008-0000-0700-000010000000}"/>
                </a:ext>
              </a:extLst>
            </xdr:cNvPr>
            <xdr:cNvSpPr/>
          </xdr:nvSpPr>
          <xdr:spPr>
            <a:xfrm>
              <a:off x="6953409" y="1354355"/>
              <a:ext cx="881261" cy="344563"/>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r>
                <a:rPr lang="en-US" sz="1400" b="0" i="0" u="none" strike="noStrike">
                  <a:solidFill>
                    <a:srgbClr val="00518B"/>
                  </a:solidFill>
                  <a:latin typeface="Calibri"/>
                  <a:cs typeface="Calibri"/>
                </a:rPr>
                <a:t>Femmes</a:t>
              </a:r>
            </a:p>
          </xdr:txBody>
        </xdr:sp>
      </xdr:grpSp>
      <xdr:pic>
        <xdr:nvPicPr>
          <xdr:cNvPr id="13" name="Graphique 12" descr="Profil femelle avec un remplissage uni">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6257810" y="1090423"/>
            <a:ext cx="640080" cy="640080"/>
          </a:xfrm>
          <a:prstGeom prst="rect">
            <a:avLst/>
          </a:prstGeom>
        </xdr:spPr>
      </xdr:pic>
    </xdr:grpSp>
    <xdr:clientData/>
  </xdr:twoCellAnchor>
  <xdr:twoCellAnchor editAs="oneCell">
    <xdr:from>
      <xdr:col>1</xdr:col>
      <xdr:colOff>1289980</xdr:colOff>
      <xdr:row>1</xdr:row>
      <xdr:rowOff>175260</xdr:rowOff>
    </xdr:from>
    <xdr:to>
      <xdr:col>3</xdr:col>
      <xdr:colOff>232280</xdr:colOff>
      <xdr:row>5</xdr:row>
      <xdr:rowOff>2540</xdr:rowOff>
    </xdr:to>
    <xdr:grpSp>
      <xdr:nvGrpSpPr>
        <xdr:cNvPr id="74" name="Groupe 73">
          <a:extLst>
            <a:ext uri="{FF2B5EF4-FFF2-40B4-BE49-F238E27FC236}">
              <a16:creationId xmlns:a16="http://schemas.microsoft.com/office/drawing/2014/main" id="{00000000-0008-0000-0700-00004A000000}"/>
            </a:ext>
          </a:extLst>
        </xdr:cNvPr>
        <xdr:cNvGrpSpPr/>
      </xdr:nvGrpSpPr>
      <xdr:grpSpPr>
        <a:xfrm>
          <a:off x="2826680" y="175260"/>
          <a:ext cx="2053800" cy="640080"/>
          <a:chOff x="3100770" y="1090647"/>
          <a:chExt cx="2050171" cy="640080"/>
        </a:xfrm>
      </xdr:grpSpPr>
      <xdr:grpSp>
        <xdr:nvGrpSpPr>
          <xdr:cNvPr id="39" name="Groupe 38">
            <a:extLst>
              <a:ext uri="{FF2B5EF4-FFF2-40B4-BE49-F238E27FC236}">
                <a16:creationId xmlns:a16="http://schemas.microsoft.com/office/drawing/2014/main" id="{00000000-0008-0000-0700-000027000000}"/>
              </a:ext>
            </a:extLst>
          </xdr:cNvPr>
          <xdr:cNvGrpSpPr/>
        </xdr:nvGrpSpPr>
        <xdr:grpSpPr>
          <a:xfrm>
            <a:off x="3747352" y="1093924"/>
            <a:ext cx="1403589" cy="629528"/>
            <a:chOff x="3747352" y="1069389"/>
            <a:chExt cx="1403589" cy="629528"/>
          </a:xfrm>
        </xdr:grpSpPr>
        <xdr:sp macro="" textlink="'Tableau de bord'!$B$1">
          <xdr:nvSpPr>
            <xdr:cNvPr id="10" name="Rectangle : coins arrondis 9">
              <a:extLst>
                <a:ext uri="{FF2B5EF4-FFF2-40B4-BE49-F238E27FC236}">
                  <a16:creationId xmlns:a16="http://schemas.microsoft.com/office/drawing/2014/main" id="{00000000-0008-0000-0700-00000A000000}"/>
                </a:ext>
              </a:extLst>
            </xdr:cNvPr>
            <xdr:cNvSpPr/>
          </xdr:nvSpPr>
          <xdr:spPr>
            <a:xfrm>
              <a:off x="3747352" y="1069389"/>
              <a:ext cx="987740" cy="352629"/>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l"/>
              <a:fld id="{732B3C93-80DC-A74B-BCE2-168B8141496A}" type="TxLink">
                <a:rPr lang="en-US" sz="1400" b="1" i="0" u="none" strike="noStrike">
                  <a:solidFill>
                    <a:srgbClr val="00518B"/>
                  </a:solidFill>
                  <a:latin typeface="Calibri"/>
                  <a:cs typeface="Calibri"/>
                </a:rPr>
                <a:pPr algn="l"/>
                <a:t>3,4 ans</a:t>
              </a:fld>
              <a:endParaRPr lang="fr-FR" sz="1400" b="1">
                <a:solidFill>
                  <a:srgbClr val="00518B"/>
                </a:solidFill>
              </a:endParaRPr>
            </a:p>
          </xdr:txBody>
        </xdr:sp>
        <xdr:sp macro="" textlink="">
          <xdr:nvSpPr>
            <xdr:cNvPr id="11" name="Rectangle : coins arrondis 10">
              <a:extLst>
                <a:ext uri="{FF2B5EF4-FFF2-40B4-BE49-F238E27FC236}">
                  <a16:creationId xmlns:a16="http://schemas.microsoft.com/office/drawing/2014/main" id="{00000000-0008-0000-0700-00000B000000}"/>
                </a:ext>
              </a:extLst>
            </xdr:cNvPr>
            <xdr:cNvSpPr/>
          </xdr:nvSpPr>
          <xdr:spPr>
            <a:xfrm>
              <a:off x="3747352" y="1354354"/>
              <a:ext cx="1403589" cy="344563"/>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r>
                <a:rPr lang="en-US" sz="1400" b="0" i="0" u="none" strike="noStrike">
                  <a:solidFill>
                    <a:srgbClr val="00518B"/>
                  </a:solidFill>
                  <a:latin typeface="Calibri"/>
                  <a:cs typeface="Calibri"/>
                </a:rPr>
                <a:t>Anc. moyenne</a:t>
              </a:r>
            </a:p>
          </xdr:txBody>
        </xdr:sp>
      </xdr:grpSp>
      <xdr:pic>
        <xdr:nvPicPr>
          <xdr:cNvPr id="8" name="Graphique 7" descr="Calendrier journalier avec un remplissage uni">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3100770" y="1090647"/>
            <a:ext cx="640080" cy="640080"/>
          </a:xfrm>
          <a:prstGeom prst="rect">
            <a:avLst/>
          </a:prstGeom>
        </xdr:spPr>
      </xdr:pic>
    </xdr:grpSp>
    <xdr:clientData/>
  </xdr:twoCellAnchor>
  <xdr:twoCellAnchor editAs="oneCell">
    <xdr:from>
      <xdr:col>0</xdr:col>
      <xdr:colOff>335642</xdr:colOff>
      <xdr:row>1</xdr:row>
      <xdr:rowOff>175260</xdr:rowOff>
    </xdr:from>
    <xdr:to>
      <xdr:col>1</xdr:col>
      <xdr:colOff>368300</xdr:colOff>
      <xdr:row>5</xdr:row>
      <xdr:rowOff>2540</xdr:rowOff>
    </xdr:to>
    <xdr:grpSp>
      <xdr:nvGrpSpPr>
        <xdr:cNvPr id="75" name="Groupe 74">
          <a:extLst>
            <a:ext uri="{FF2B5EF4-FFF2-40B4-BE49-F238E27FC236}">
              <a16:creationId xmlns:a16="http://schemas.microsoft.com/office/drawing/2014/main" id="{00000000-0008-0000-0700-00004B000000}"/>
            </a:ext>
          </a:extLst>
        </xdr:cNvPr>
        <xdr:cNvGrpSpPr/>
      </xdr:nvGrpSpPr>
      <xdr:grpSpPr>
        <a:xfrm>
          <a:off x="335642" y="175260"/>
          <a:ext cx="1569358" cy="640080"/>
          <a:chOff x="424542" y="1090389"/>
          <a:chExt cx="1569358" cy="640080"/>
        </a:xfrm>
      </xdr:grpSpPr>
      <xdr:grpSp>
        <xdr:nvGrpSpPr>
          <xdr:cNvPr id="38" name="Groupe 37">
            <a:extLst>
              <a:ext uri="{FF2B5EF4-FFF2-40B4-BE49-F238E27FC236}">
                <a16:creationId xmlns:a16="http://schemas.microsoft.com/office/drawing/2014/main" id="{00000000-0008-0000-0700-000026000000}"/>
              </a:ext>
            </a:extLst>
          </xdr:cNvPr>
          <xdr:cNvGrpSpPr/>
        </xdr:nvGrpSpPr>
        <xdr:grpSpPr>
          <a:xfrm>
            <a:off x="1126040" y="1093666"/>
            <a:ext cx="867860" cy="629528"/>
            <a:chOff x="1126040" y="1069389"/>
            <a:chExt cx="867860" cy="629528"/>
          </a:xfrm>
        </xdr:grpSpPr>
        <xdr:sp macro="" textlink="'Tableau de bord'!$A$1">
          <xdr:nvSpPr>
            <xdr:cNvPr id="5" name="Rectangle : coins arrondis 4">
              <a:extLst>
                <a:ext uri="{FF2B5EF4-FFF2-40B4-BE49-F238E27FC236}">
                  <a16:creationId xmlns:a16="http://schemas.microsoft.com/office/drawing/2014/main" id="{00000000-0008-0000-0700-000005000000}"/>
                </a:ext>
              </a:extLst>
            </xdr:cNvPr>
            <xdr:cNvSpPr/>
          </xdr:nvSpPr>
          <xdr:spPr>
            <a:xfrm>
              <a:off x="1126040" y="1069389"/>
              <a:ext cx="661240" cy="352629"/>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fld id="{5BE06B1C-E527-174E-AC44-4CDD5D087E4B}" type="TxLink">
                <a:rPr lang="en-US" sz="1400" b="1" i="0" u="none" strike="noStrike">
                  <a:solidFill>
                    <a:srgbClr val="00518B"/>
                  </a:solidFill>
                  <a:latin typeface="Calibri"/>
                  <a:cs typeface="Calibri"/>
                </a:rPr>
                <a:pPr algn="l"/>
                <a:t>57</a:t>
              </a:fld>
              <a:endParaRPr lang="fr-FR" sz="1400" b="1">
                <a:solidFill>
                  <a:srgbClr val="00518B"/>
                </a:solidFill>
              </a:endParaRPr>
            </a:p>
          </xdr:txBody>
        </xdr:sp>
        <xdr:sp macro="" textlink="">
          <xdr:nvSpPr>
            <xdr:cNvPr id="6" name="Rectangle : coins arrondis 5">
              <a:extLst>
                <a:ext uri="{FF2B5EF4-FFF2-40B4-BE49-F238E27FC236}">
                  <a16:creationId xmlns:a16="http://schemas.microsoft.com/office/drawing/2014/main" id="{00000000-0008-0000-0700-000006000000}"/>
                </a:ext>
              </a:extLst>
            </xdr:cNvPr>
            <xdr:cNvSpPr/>
          </xdr:nvSpPr>
          <xdr:spPr>
            <a:xfrm>
              <a:off x="1126040" y="1354354"/>
              <a:ext cx="867860" cy="344563"/>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r>
                <a:rPr lang="en-US" sz="1400" b="0" i="0" u="none" strike="noStrike">
                  <a:solidFill>
                    <a:srgbClr val="00518B"/>
                  </a:solidFill>
                  <a:latin typeface="Calibri"/>
                  <a:cs typeface="Calibri"/>
                </a:rPr>
                <a:t>Effectif</a:t>
              </a:r>
            </a:p>
          </xdr:txBody>
        </xdr:sp>
      </xdr:grpSp>
      <xdr:pic>
        <xdr:nvPicPr>
          <xdr:cNvPr id="3" name="Graphique 2" descr="Réunion avec un remplissage uni">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424542" y="1090389"/>
            <a:ext cx="640080" cy="640080"/>
          </a:xfrm>
          <a:prstGeom prst="rect">
            <a:avLst/>
          </a:prstGeom>
        </xdr:spPr>
      </xdr:pic>
    </xdr:grpSp>
    <xdr:clientData/>
  </xdr:twoCellAnchor>
  <xdr:twoCellAnchor>
    <xdr:from>
      <xdr:col>3</xdr:col>
      <xdr:colOff>1163031</xdr:colOff>
      <xdr:row>6</xdr:row>
      <xdr:rowOff>54610</xdr:rowOff>
    </xdr:from>
    <xdr:to>
      <xdr:col>4</xdr:col>
      <xdr:colOff>1208280</xdr:colOff>
      <xdr:row>9</xdr:row>
      <xdr:rowOff>85090</xdr:rowOff>
    </xdr:to>
    <xdr:grpSp>
      <xdr:nvGrpSpPr>
        <xdr:cNvPr id="65" name="Groupe 64">
          <a:extLst>
            <a:ext uri="{FF2B5EF4-FFF2-40B4-BE49-F238E27FC236}">
              <a16:creationId xmlns:a16="http://schemas.microsoft.com/office/drawing/2014/main" id="{6E38C1DA-9EFA-FBC7-2FF5-59DAFAEBE396}"/>
            </a:ext>
          </a:extLst>
        </xdr:cNvPr>
        <xdr:cNvGrpSpPr/>
      </xdr:nvGrpSpPr>
      <xdr:grpSpPr>
        <a:xfrm>
          <a:off x="5811231" y="1070610"/>
          <a:ext cx="1581949" cy="640080"/>
          <a:chOff x="5798531" y="981710"/>
          <a:chExt cx="1581949" cy="640080"/>
        </a:xfrm>
      </xdr:grpSpPr>
      <xdr:grpSp>
        <xdr:nvGrpSpPr>
          <xdr:cNvPr id="62" name="Groupe 61">
            <a:extLst>
              <a:ext uri="{FF2B5EF4-FFF2-40B4-BE49-F238E27FC236}">
                <a16:creationId xmlns:a16="http://schemas.microsoft.com/office/drawing/2014/main" id="{7B3E69F9-47B0-741E-D2A7-1D60CF483DDD}"/>
              </a:ext>
            </a:extLst>
          </xdr:cNvPr>
          <xdr:cNvGrpSpPr/>
        </xdr:nvGrpSpPr>
        <xdr:grpSpPr>
          <a:xfrm>
            <a:off x="6463724" y="986004"/>
            <a:ext cx="916756" cy="628546"/>
            <a:chOff x="6463724" y="986004"/>
            <a:chExt cx="916756" cy="628546"/>
          </a:xfrm>
        </xdr:grpSpPr>
        <xdr:sp macro="" textlink="'Tableau de bord'!$F$1">
          <xdr:nvSpPr>
            <xdr:cNvPr id="22" name="Rectangle : coins arrondis 21">
              <a:extLst>
                <a:ext uri="{FF2B5EF4-FFF2-40B4-BE49-F238E27FC236}">
                  <a16:creationId xmlns:a16="http://schemas.microsoft.com/office/drawing/2014/main" id="{5817B0C9-1D19-7035-6FFB-33E39D6B5336}"/>
                </a:ext>
              </a:extLst>
            </xdr:cNvPr>
            <xdr:cNvSpPr/>
          </xdr:nvSpPr>
          <xdr:spPr>
            <a:xfrm>
              <a:off x="6463724" y="986004"/>
              <a:ext cx="700529" cy="350596"/>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spAutoFit/>
            </a:bodyPr>
            <a:lstStyle/>
            <a:p>
              <a:pPr algn="l"/>
              <a:fld id="{D7501490-44DB-3646-9171-A39A9B11ECEB}" type="TxLink">
                <a:rPr lang="en-US" sz="1400" b="1" i="0" u="none" strike="noStrike">
                  <a:solidFill>
                    <a:srgbClr val="00518B"/>
                  </a:solidFill>
                  <a:latin typeface="Calibri"/>
                  <a:cs typeface="Calibri"/>
                </a:rPr>
                <a:pPr algn="l"/>
                <a:t>28</a:t>
              </a:fld>
              <a:endParaRPr lang="fr-FR" sz="1800" b="1">
                <a:solidFill>
                  <a:srgbClr val="00518B"/>
                </a:solidFill>
              </a:endParaRPr>
            </a:p>
          </xdr:txBody>
        </xdr:sp>
        <xdr:sp macro="" textlink="">
          <xdr:nvSpPr>
            <xdr:cNvPr id="24" name="Rectangle : coins arrondis 23">
              <a:extLst>
                <a:ext uri="{FF2B5EF4-FFF2-40B4-BE49-F238E27FC236}">
                  <a16:creationId xmlns:a16="http://schemas.microsoft.com/office/drawing/2014/main" id="{2CC40F68-E5C1-AC31-932E-1ABCCA90416E}"/>
                </a:ext>
              </a:extLst>
            </xdr:cNvPr>
            <xdr:cNvSpPr/>
          </xdr:nvSpPr>
          <xdr:spPr>
            <a:xfrm>
              <a:off x="6463724" y="1269917"/>
              <a:ext cx="916756" cy="344633"/>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l"/>
              <a:r>
                <a:rPr lang="en-US" sz="1400" b="0" i="0" u="none" strike="noStrike">
                  <a:solidFill>
                    <a:srgbClr val="00518B"/>
                  </a:solidFill>
                  <a:latin typeface="Calibri"/>
                  <a:cs typeface="Calibri"/>
                </a:rPr>
                <a:t>Métiers </a:t>
              </a:r>
              <a:r>
                <a:rPr lang="fr-FR" sz="1400" b="0" i="0">
                  <a:solidFill>
                    <a:srgbClr val="00518B"/>
                  </a:solidFill>
                  <a:effectLst/>
                  <a:latin typeface="+mn-lt"/>
                  <a:ea typeface="+mn-ea"/>
                  <a:cs typeface="+mn-cs"/>
                </a:rPr>
                <a:t>≠</a:t>
              </a:r>
              <a:endParaRPr lang="en-US" sz="1400" b="0" i="0" u="none" strike="noStrike">
                <a:solidFill>
                  <a:srgbClr val="00518B"/>
                </a:solidFill>
                <a:latin typeface="Calibri"/>
                <a:cs typeface="Calibri"/>
              </a:endParaRPr>
            </a:p>
          </xdr:txBody>
        </xdr:sp>
      </xdr:grpSp>
      <xdr:pic>
        <xdr:nvPicPr>
          <xdr:cNvPr id="19" name="Graphique 18" descr="Connexions avec un remplissage uni">
            <a:extLst>
              <a:ext uri="{FF2B5EF4-FFF2-40B4-BE49-F238E27FC236}">
                <a16:creationId xmlns:a16="http://schemas.microsoft.com/office/drawing/2014/main" id="{B6B3FECB-46C5-640E-0C0A-5A1F1DADC6DB}"/>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5798531" y="981710"/>
            <a:ext cx="640080" cy="640080"/>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1965960</xdr:colOff>
      <xdr:row>4</xdr:row>
      <xdr:rowOff>152400</xdr:rowOff>
    </xdr:to>
    <mc:AlternateContent xmlns:mc="http://schemas.openxmlformats.org/markup-compatibility/2006" xmlns:sle15="http://schemas.microsoft.com/office/drawing/2012/slicer">
      <mc:Choice Requires="sle15">
        <xdr:graphicFrame macro="">
          <xdr:nvGraphicFramePr>
            <xdr:cNvPr id="33" name="Type de compétence&#10;(soft ou hard skill)">
              <a:extLst>
                <a:ext uri="{FF2B5EF4-FFF2-40B4-BE49-F238E27FC236}">
                  <a16:creationId xmlns:a16="http://schemas.microsoft.com/office/drawing/2014/main" id="{00000000-0008-0000-0800-000021000000}"/>
                </a:ext>
              </a:extLst>
            </xdr:cNvPr>
            <xdr:cNvGraphicFramePr/>
          </xdr:nvGraphicFramePr>
          <xdr:xfrm>
            <a:off x="0" y="0"/>
            <a:ext cx="0" cy="0"/>
          </xdr:xfrm>
          <a:graphic>
            <a:graphicData uri="http://schemas.microsoft.com/office/drawing/2010/slicer">
              <sle:slicer xmlns:sle="http://schemas.microsoft.com/office/drawing/2010/slicer" name="Type de compétence&#10;(soft ou hard skill)"/>
            </a:graphicData>
          </a:graphic>
        </xdr:graphicFrame>
      </mc:Choice>
      <mc:Fallback xmlns="">
        <xdr:sp macro="" textlink="">
          <xdr:nvSpPr>
            <xdr:cNvPr id="0" name=""/>
            <xdr:cNvSpPr>
              <a:spLocks noTextEdit="1"/>
            </xdr:cNvSpPr>
          </xdr:nvSpPr>
          <xdr:spPr>
            <a:xfrm>
              <a:off x="0" y="0"/>
              <a:ext cx="1965960" cy="9144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5</xdr:col>
      <xdr:colOff>1706245</xdr:colOff>
      <xdr:row>0</xdr:row>
      <xdr:rowOff>0</xdr:rowOff>
    </xdr:from>
    <xdr:to>
      <xdr:col>8</xdr:col>
      <xdr:colOff>1058545</xdr:colOff>
      <xdr:row>9</xdr:row>
      <xdr:rowOff>114300</xdr:rowOff>
    </xdr:to>
    <mc:AlternateContent xmlns:mc="http://schemas.openxmlformats.org/markup-compatibility/2006" xmlns:sle15="http://schemas.microsoft.com/office/drawing/2012/slicer">
      <mc:Choice Requires="sle15">
        <xdr:graphicFrame macro="">
          <xdr:nvGraphicFramePr>
            <xdr:cNvPr id="34" name="Métier 1">
              <a:extLst>
                <a:ext uri="{FF2B5EF4-FFF2-40B4-BE49-F238E27FC236}">
                  <a16:creationId xmlns:a16="http://schemas.microsoft.com/office/drawing/2014/main" id="{00000000-0008-0000-0800-000022000000}"/>
                </a:ext>
              </a:extLst>
            </xdr:cNvPr>
            <xdr:cNvGraphicFramePr/>
          </xdr:nvGraphicFramePr>
          <xdr:xfrm>
            <a:off x="0" y="0"/>
            <a:ext cx="0" cy="0"/>
          </xdr:xfrm>
          <a:graphic>
            <a:graphicData uri="http://schemas.microsoft.com/office/drawing/2010/slicer">
              <sle:slicer xmlns:sle="http://schemas.microsoft.com/office/drawing/2010/slicer" name="Métier 1"/>
            </a:graphicData>
          </a:graphic>
        </xdr:graphicFrame>
      </mc:Choice>
      <mc:Fallback xmlns="">
        <xdr:sp macro="" textlink="">
          <xdr:nvSpPr>
            <xdr:cNvPr id="0" name=""/>
            <xdr:cNvSpPr>
              <a:spLocks noTextEdit="1"/>
            </xdr:cNvSpPr>
          </xdr:nvSpPr>
          <xdr:spPr>
            <a:xfrm>
              <a:off x="10024745" y="0"/>
              <a:ext cx="4114800" cy="18288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0</xdr:col>
      <xdr:colOff>0</xdr:colOff>
      <xdr:row>4</xdr:row>
      <xdr:rowOff>154940</xdr:rowOff>
    </xdr:from>
    <xdr:to>
      <xdr:col>0</xdr:col>
      <xdr:colOff>1965960</xdr:colOff>
      <xdr:row>9</xdr:row>
      <xdr:rowOff>114300</xdr:rowOff>
    </xdr:to>
    <mc:AlternateContent xmlns:mc="http://schemas.openxmlformats.org/markup-compatibility/2006" xmlns:sle15="http://schemas.microsoft.com/office/drawing/2012/slicer">
      <mc:Choice Requires="sle15">
        <xdr:graphicFrame macro="">
          <xdr:nvGraphicFramePr>
            <xdr:cNvPr id="37" name="Sexe 2">
              <a:extLst>
                <a:ext uri="{FF2B5EF4-FFF2-40B4-BE49-F238E27FC236}">
                  <a16:creationId xmlns:a16="http://schemas.microsoft.com/office/drawing/2014/main" id="{00000000-0008-0000-0800-000025000000}"/>
                </a:ext>
              </a:extLst>
            </xdr:cNvPr>
            <xdr:cNvGraphicFramePr/>
          </xdr:nvGraphicFramePr>
          <xdr:xfrm>
            <a:off x="0" y="0"/>
            <a:ext cx="0" cy="0"/>
          </xdr:xfrm>
          <a:graphic>
            <a:graphicData uri="http://schemas.microsoft.com/office/drawing/2010/slicer">
              <sle:slicer xmlns:sle="http://schemas.microsoft.com/office/drawing/2010/slicer" name="Sexe 2"/>
            </a:graphicData>
          </a:graphic>
        </xdr:graphicFrame>
      </mc:Choice>
      <mc:Fallback xmlns="">
        <xdr:sp macro="" textlink="">
          <xdr:nvSpPr>
            <xdr:cNvPr id="0" name=""/>
            <xdr:cNvSpPr>
              <a:spLocks noTextEdit="1"/>
            </xdr:cNvSpPr>
          </xdr:nvSpPr>
          <xdr:spPr>
            <a:xfrm>
              <a:off x="0" y="916940"/>
              <a:ext cx="1965960" cy="91186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3</xdr:col>
      <xdr:colOff>592666</xdr:colOff>
      <xdr:row>0</xdr:row>
      <xdr:rowOff>0</xdr:rowOff>
    </xdr:from>
    <xdr:to>
      <xdr:col>5</xdr:col>
      <xdr:colOff>1307041</xdr:colOff>
      <xdr:row>9</xdr:row>
      <xdr:rowOff>114300</xdr:rowOff>
    </xdr:to>
    <mc:AlternateContent xmlns:mc="http://schemas.openxmlformats.org/markup-compatibility/2006" xmlns:sle15="http://schemas.microsoft.com/office/drawing/2012/slicer">
      <mc:Choice Requires="sle15">
        <xdr:graphicFrame macro="">
          <xdr:nvGraphicFramePr>
            <xdr:cNvPr id="38" name="Service 1">
              <a:extLst>
                <a:ext uri="{FF2B5EF4-FFF2-40B4-BE49-F238E27FC236}">
                  <a16:creationId xmlns:a16="http://schemas.microsoft.com/office/drawing/2014/main" id="{00000000-0008-0000-0800-000026000000}"/>
                </a:ext>
              </a:extLst>
            </xdr:cNvPr>
            <xdr:cNvGraphicFramePr/>
          </xdr:nvGraphicFramePr>
          <xdr:xfrm>
            <a:off x="0" y="0"/>
            <a:ext cx="0" cy="0"/>
          </xdr:xfrm>
          <a:graphic>
            <a:graphicData uri="http://schemas.microsoft.com/office/drawing/2010/slicer">
              <sle:slicer xmlns:sle="http://schemas.microsoft.com/office/drawing/2010/slicer" name="Service 1"/>
            </a:graphicData>
          </a:graphic>
        </xdr:graphicFrame>
      </mc:Choice>
      <mc:Fallback xmlns="">
        <xdr:sp macro="" textlink="">
          <xdr:nvSpPr>
            <xdr:cNvPr id="0" name=""/>
            <xdr:cNvSpPr>
              <a:spLocks noTextEdit="1"/>
            </xdr:cNvSpPr>
          </xdr:nvSpPr>
          <xdr:spPr>
            <a:xfrm>
              <a:off x="6879166" y="0"/>
              <a:ext cx="2746375" cy="18288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1</xdr:col>
      <xdr:colOff>396663</xdr:colOff>
      <xdr:row>0</xdr:row>
      <xdr:rowOff>0</xdr:rowOff>
    </xdr:from>
    <xdr:to>
      <xdr:col>3</xdr:col>
      <xdr:colOff>193463</xdr:colOff>
      <xdr:row>9</xdr:row>
      <xdr:rowOff>114300</xdr:rowOff>
    </xdr:to>
    <mc:AlternateContent xmlns:mc="http://schemas.openxmlformats.org/markup-compatibility/2006" xmlns:sle15="http://schemas.microsoft.com/office/drawing/2012/slicer">
      <mc:Choice Requires="sle15">
        <xdr:graphicFrame macro="">
          <xdr:nvGraphicFramePr>
            <xdr:cNvPr id="30" name="Compétence">
              <a:extLst>
                <a:ext uri="{FF2B5EF4-FFF2-40B4-BE49-F238E27FC236}">
                  <a16:creationId xmlns:a16="http://schemas.microsoft.com/office/drawing/2014/main" id="{585EE1CD-64D0-C887-E6DE-6E94093C02AB}"/>
                </a:ext>
              </a:extLst>
            </xdr:cNvPr>
            <xdr:cNvGraphicFramePr/>
          </xdr:nvGraphicFramePr>
          <xdr:xfrm>
            <a:off x="0" y="0"/>
            <a:ext cx="0" cy="0"/>
          </xdr:xfrm>
          <a:graphic>
            <a:graphicData uri="http://schemas.microsoft.com/office/drawing/2010/slicer">
              <sle:slicer xmlns:sle="http://schemas.microsoft.com/office/drawing/2010/slicer" name="Compétence"/>
            </a:graphicData>
          </a:graphic>
        </xdr:graphicFrame>
      </mc:Choice>
      <mc:Fallback xmlns="">
        <xdr:sp macro="" textlink="">
          <xdr:nvSpPr>
            <xdr:cNvPr id="0" name=""/>
            <xdr:cNvSpPr>
              <a:spLocks noTextEdit="1"/>
            </xdr:cNvSpPr>
          </xdr:nvSpPr>
          <xdr:spPr>
            <a:xfrm>
              <a:off x="2365163" y="0"/>
              <a:ext cx="4114800" cy="18288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1965960</xdr:colOff>
      <xdr:row>4</xdr:row>
      <xdr:rowOff>152400</xdr:rowOff>
    </xdr:to>
    <mc:AlternateContent xmlns:mc="http://schemas.openxmlformats.org/markup-compatibility/2006" xmlns:sle15="http://schemas.microsoft.com/office/drawing/2012/slicer">
      <mc:Choice Requires="sle15">
        <xdr:graphicFrame macro="">
          <xdr:nvGraphicFramePr>
            <xdr:cNvPr id="14" name="Type de compétence&#10;(soft ou hard skill) 1">
              <a:extLst>
                <a:ext uri="{FF2B5EF4-FFF2-40B4-BE49-F238E27FC236}">
                  <a16:creationId xmlns:a16="http://schemas.microsoft.com/office/drawing/2014/main" id="{61D5409C-661E-2B48-A95E-86FDB78CC082}"/>
                </a:ext>
              </a:extLst>
            </xdr:cNvPr>
            <xdr:cNvGraphicFramePr/>
          </xdr:nvGraphicFramePr>
          <xdr:xfrm>
            <a:off x="0" y="0"/>
            <a:ext cx="0" cy="0"/>
          </xdr:xfrm>
          <a:graphic>
            <a:graphicData uri="http://schemas.microsoft.com/office/drawing/2010/slicer">
              <sle:slicer xmlns:sle="http://schemas.microsoft.com/office/drawing/2010/slicer" name="Type de compétence&#10;(soft ou hard skill) 1"/>
            </a:graphicData>
          </a:graphic>
        </xdr:graphicFrame>
      </mc:Choice>
      <mc:Fallback xmlns="">
        <xdr:sp macro="" textlink="">
          <xdr:nvSpPr>
            <xdr:cNvPr id="0" name=""/>
            <xdr:cNvSpPr>
              <a:spLocks noTextEdit="1"/>
            </xdr:cNvSpPr>
          </xdr:nvSpPr>
          <xdr:spPr>
            <a:xfrm>
              <a:off x="0" y="0"/>
              <a:ext cx="1965960" cy="9144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3</xdr:col>
      <xdr:colOff>2214245</xdr:colOff>
      <xdr:row>0</xdr:row>
      <xdr:rowOff>0</xdr:rowOff>
    </xdr:from>
    <xdr:to>
      <xdr:col>6</xdr:col>
      <xdr:colOff>42545</xdr:colOff>
      <xdr:row>9</xdr:row>
      <xdr:rowOff>114300</xdr:rowOff>
    </xdr:to>
    <mc:AlternateContent xmlns:mc="http://schemas.openxmlformats.org/markup-compatibility/2006" xmlns:sle15="http://schemas.microsoft.com/office/drawing/2012/slicer">
      <mc:Choice Requires="sle15">
        <xdr:graphicFrame macro="">
          <xdr:nvGraphicFramePr>
            <xdr:cNvPr id="15" name="Métier 2">
              <a:extLst>
                <a:ext uri="{FF2B5EF4-FFF2-40B4-BE49-F238E27FC236}">
                  <a16:creationId xmlns:a16="http://schemas.microsoft.com/office/drawing/2014/main" id="{EED98915-918A-1F43-BE77-11DC4B47AF9A}"/>
                </a:ext>
              </a:extLst>
            </xdr:cNvPr>
            <xdr:cNvGraphicFramePr/>
          </xdr:nvGraphicFramePr>
          <xdr:xfrm>
            <a:off x="0" y="0"/>
            <a:ext cx="0" cy="0"/>
          </xdr:xfrm>
          <a:graphic>
            <a:graphicData uri="http://schemas.microsoft.com/office/drawing/2010/slicer">
              <sle:slicer xmlns:sle="http://schemas.microsoft.com/office/drawing/2010/slicer" name="Métier 2"/>
            </a:graphicData>
          </a:graphic>
        </xdr:graphicFrame>
      </mc:Choice>
      <mc:Fallback xmlns="">
        <xdr:sp macro="" textlink="">
          <xdr:nvSpPr>
            <xdr:cNvPr id="0" name=""/>
            <xdr:cNvSpPr>
              <a:spLocks noTextEdit="1"/>
            </xdr:cNvSpPr>
          </xdr:nvSpPr>
          <xdr:spPr>
            <a:xfrm>
              <a:off x="10024745" y="0"/>
              <a:ext cx="4114800" cy="18288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0</xdr:col>
      <xdr:colOff>0</xdr:colOff>
      <xdr:row>4</xdr:row>
      <xdr:rowOff>154940</xdr:rowOff>
    </xdr:from>
    <xdr:to>
      <xdr:col>0</xdr:col>
      <xdr:colOff>1965960</xdr:colOff>
      <xdr:row>9</xdr:row>
      <xdr:rowOff>114300</xdr:rowOff>
    </xdr:to>
    <mc:AlternateContent xmlns:mc="http://schemas.openxmlformats.org/markup-compatibility/2006" xmlns:sle15="http://schemas.microsoft.com/office/drawing/2012/slicer">
      <mc:Choice Requires="sle15">
        <xdr:graphicFrame macro="">
          <xdr:nvGraphicFramePr>
            <xdr:cNvPr id="16" name="Sexe 9">
              <a:extLst>
                <a:ext uri="{FF2B5EF4-FFF2-40B4-BE49-F238E27FC236}">
                  <a16:creationId xmlns:a16="http://schemas.microsoft.com/office/drawing/2014/main" id="{5BB787B0-B229-034F-8275-D44351189E5C}"/>
                </a:ext>
              </a:extLst>
            </xdr:cNvPr>
            <xdr:cNvGraphicFramePr/>
          </xdr:nvGraphicFramePr>
          <xdr:xfrm>
            <a:off x="0" y="0"/>
            <a:ext cx="0" cy="0"/>
          </xdr:xfrm>
          <a:graphic>
            <a:graphicData uri="http://schemas.microsoft.com/office/drawing/2010/slicer">
              <sle:slicer xmlns:sle="http://schemas.microsoft.com/office/drawing/2010/slicer" name="Sexe 9"/>
            </a:graphicData>
          </a:graphic>
        </xdr:graphicFrame>
      </mc:Choice>
      <mc:Fallback xmlns="">
        <xdr:sp macro="" textlink="">
          <xdr:nvSpPr>
            <xdr:cNvPr id="0" name=""/>
            <xdr:cNvSpPr>
              <a:spLocks noTextEdit="1"/>
            </xdr:cNvSpPr>
          </xdr:nvSpPr>
          <xdr:spPr>
            <a:xfrm>
              <a:off x="0" y="916940"/>
              <a:ext cx="1965960" cy="91186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editAs="oneCell">
    <xdr:from>
      <xdr:col>2</xdr:col>
      <xdr:colOff>1418166</xdr:colOff>
      <xdr:row>0</xdr:row>
      <xdr:rowOff>0</xdr:rowOff>
    </xdr:from>
    <xdr:to>
      <xdr:col>3</xdr:col>
      <xdr:colOff>1815041</xdr:colOff>
      <xdr:row>9</xdr:row>
      <xdr:rowOff>114300</xdr:rowOff>
    </xdr:to>
    <mc:AlternateContent xmlns:mc="http://schemas.openxmlformats.org/markup-compatibility/2006" xmlns:sle15="http://schemas.microsoft.com/office/drawing/2012/slicer">
      <mc:Choice Requires="sle15">
        <xdr:graphicFrame macro="">
          <xdr:nvGraphicFramePr>
            <xdr:cNvPr id="17" name="Service 5">
              <a:extLst>
                <a:ext uri="{FF2B5EF4-FFF2-40B4-BE49-F238E27FC236}">
                  <a16:creationId xmlns:a16="http://schemas.microsoft.com/office/drawing/2014/main" id="{8C87FEDB-77DF-4047-B9CE-6B4E5187E6E8}"/>
                </a:ext>
              </a:extLst>
            </xdr:cNvPr>
            <xdr:cNvGraphicFramePr/>
          </xdr:nvGraphicFramePr>
          <xdr:xfrm>
            <a:off x="0" y="0"/>
            <a:ext cx="0" cy="0"/>
          </xdr:xfrm>
          <a:graphic>
            <a:graphicData uri="http://schemas.microsoft.com/office/drawing/2010/slicer">
              <sle:slicer xmlns:sle="http://schemas.microsoft.com/office/drawing/2010/slicer" name="Service 5"/>
            </a:graphicData>
          </a:graphic>
        </xdr:graphicFrame>
      </mc:Choice>
      <mc:Fallback xmlns="">
        <xdr:sp macro="" textlink="">
          <xdr:nvSpPr>
            <xdr:cNvPr id="0" name=""/>
            <xdr:cNvSpPr>
              <a:spLocks noTextEdit="1"/>
            </xdr:cNvSpPr>
          </xdr:nvSpPr>
          <xdr:spPr>
            <a:xfrm>
              <a:off x="6879166" y="0"/>
              <a:ext cx="2746375" cy="18288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xdr:from>
      <xdr:col>1</xdr:col>
      <xdr:colOff>2730499</xdr:colOff>
      <xdr:row>15</xdr:row>
      <xdr:rowOff>158750</xdr:rowOff>
    </xdr:from>
    <xdr:to>
      <xdr:col>4</xdr:col>
      <xdr:colOff>546797</xdr:colOff>
      <xdr:row>38</xdr:row>
      <xdr:rowOff>0</xdr:rowOff>
    </xdr:to>
    <xdr:grpSp>
      <xdr:nvGrpSpPr>
        <xdr:cNvPr id="19" name="Groupe 18">
          <a:extLst>
            <a:ext uri="{FF2B5EF4-FFF2-40B4-BE49-F238E27FC236}">
              <a16:creationId xmlns:a16="http://schemas.microsoft.com/office/drawing/2014/main" id="{E292897A-45F4-C43E-8F2F-EE9AFF07F161}"/>
            </a:ext>
          </a:extLst>
        </xdr:cNvPr>
        <xdr:cNvGrpSpPr/>
      </xdr:nvGrpSpPr>
      <xdr:grpSpPr>
        <a:xfrm>
          <a:off x="5460999" y="3092450"/>
          <a:ext cx="5245798" cy="4514850"/>
          <a:chOff x="5460999" y="3155950"/>
          <a:chExt cx="5245798" cy="4337050"/>
        </a:xfrm>
      </xdr:grpSpPr>
      <xdr:graphicFrame macro="">
        <xdr:nvGraphicFramePr>
          <xdr:cNvPr id="3" name="Chart 1" title="Graphique">
            <a:extLst>
              <a:ext uri="{FF2B5EF4-FFF2-40B4-BE49-F238E27FC236}">
                <a16:creationId xmlns:a16="http://schemas.microsoft.com/office/drawing/2014/main" id="{00000000-0008-0000-0900-000003000000}"/>
              </a:ext>
            </a:extLst>
          </xdr:cNvPr>
          <xdr:cNvGraphicFramePr>
            <a:graphicFrameLocks/>
          </xdr:cNvGraphicFramePr>
        </xdr:nvGraphicFramePr>
        <xdr:xfrm>
          <a:off x="5473001" y="3155950"/>
          <a:ext cx="5233796" cy="433705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7" name="Rectangle : coins arrondis 6">
            <a:extLst>
              <a:ext uri="{FF2B5EF4-FFF2-40B4-BE49-F238E27FC236}">
                <a16:creationId xmlns:a16="http://schemas.microsoft.com/office/drawing/2014/main" id="{A62DBDC7-BE5A-72CE-6FF9-7A21A8A0B5AF}"/>
              </a:ext>
            </a:extLst>
          </xdr:cNvPr>
          <xdr:cNvSpPr/>
        </xdr:nvSpPr>
        <xdr:spPr>
          <a:xfrm>
            <a:off x="5460999" y="3187700"/>
            <a:ext cx="2057400" cy="379166"/>
          </a:xfrm>
          <a:prstGeom prst="round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wrap="square" anchor="ctr">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fr-FR" sz="1600" b="0" u="none">
                <a:solidFill>
                  <a:srgbClr val="00518B"/>
                </a:solidFill>
                <a:latin typeface="Calibri" panose="020F0502020204030204" pitchFamily="34" charset="0"/>
                <a:cs typeface="Calibri" panose="020F0502020204030204" pitchFamily="34" charset="0"/>
              </a:rPr>
              <a:t>Radar des </a:t>
            </a:r>
            <a:r>
              <a:rPr lang="fr-FR" sz="1600" b="1" u="none">
                <a:solidFill>
                  <a:srgbClr val="00518B"/>
                </a:solidFill>
                <a:latin typeface="Calibri" panose="020F0502020204030204" pitchFamily="34" charset="0"/>
                <a:cs typeface="Calibri" panose="020F0502020204030204" pitchFamily="34" charset="0"/>
              </a:rPr>
              <a:t>hard</a:t>
            </a:r>
            <a:r>
              <a:rPr lang="fr-FR" sz="1600" b="1" u="none" baseline="0">
                <a:solidFill>
                  <a:srgbClr val="00518B"/>
                </a:solidFill>
                <a:latin typeface="Calibri" panose="020F0502020204030204" pitchFamily="34" charset="0"/>
                <a:cs typeface="Calibri" panose="020F0502020204030204" pitchFamily="34" charset="0"/>
              </a:rPr>
              <a:t> skills</a:t>
            </a:r>
            <a:endParaRPr lang="fr-FR" sz="1600" b="1" u="none">
              <a:solidFill>
                <a:srgbClr val="00518B"/>
              </a:solidFill>
              <a:latin typeface="Calibri" panose="020F0502020204030204" pitchFamily="34" charset="0"/>
              <a:cs typeface="Calibri" panose="020F0502020204030204" pitchFamily="34" charset="0"/>
            </a:endParaRPr>
          </a:p>
        </xdr:txBody>
      </xdr:sp>
    </xdr:grpSp>
    <xdr:clientData/>
  </xdr:twoCellAnchor>
  <xdr:twoCellAnchor editAs="oneCell">
    <xdr:from>
      <xdr:col>0</xdr:col>
      <xdr:colOff>2365163</xdr:colOff>
      <xdr:row>0</xdr:row>
      <xdr:rowOff>0</xdr:rowOff>
    </xdr:from>
    <xdr:to>
      <xdr:col>2</xdr:col>
      <xdr:colOff>1018963</xdr:colOff>
      <xdr:row>9</xdr:row>
      <xdr:rowOff>114300</xdr:rowOff>
    </xdr:to>
    <mc:AlternateContent xmlns:mc="http://schemas.openxmlformats.org/markup-compatibility/2006" xmlns:sle15="http://schemas.microsoft.com/office/drawing/2012/slicer">
      <mc:Choice Requires="sle15">
        <xdr:graphicFrame macro="">
          <xdr:nvGraphicFramePr>
            <xdr:cNvPr id="18" name="Compétence 3">
              <a:extLst>
                <a:ext uri="{FF2B5EF4-FFF2-40B4-BE49-F238E27FC236}">
                  <a16:creationId xmlns:a16="http://schemas.microsoft.com/office/drawing/2014/main" id="{5ED669AB-02A8-E540-ACD2-8B913D9F7D4C}"/>
                </a:ext>
              </a:extLst>
            </xdr:cNvPr>
            <xdr:cNvGraphicFramePr/>
          </xdr:nvGraphicFramePr>
          <xdr:xfrm>
            <a:off x="0" y="0"/>
            <a:ext cx="0" cy="0"/>
          </xdr:xfrm>
          <a:graphic>
            <a:graphicData uri="http://schemas.microsoft.com/office/drawing/2010/slicer">
              <sle:slicer xmlns:sle="http://schemas.microsoft.com/office/drawing/2010/slicer" name="Compétence 3"/>
            </a:graphicData>
          </a:graphic>
        </xdr:graphicFrame>
      </mc:Choice>
      <mc:Fallback xmlns="">
        <xdr:sp macro="" textlink="">
          <xdr:nvSpPr>
            <xdr:cNvPr id="0" name=""/>
            <xdr:cNvSpPr>
              <a:spLocks noTextEdit="1"/>
            </xdr:cNvSpPr>
          </xdr:nvSpPr>
          <xdr:spPr>
            <a:xfrm>
              <a:off x="2365163" y="0"/>
              <a:ext cx="4114800" cy="1828800"/>
            </a:xfrm>
            <a:prstGeom prst="rect">
              <a:avLst/>
            </a:prstGeom>
            <a:solidFill>
              <a:prstClr val="white"/>
            </a:solidFill>
            <a:ln w="1">
              <a:solidFill>
                <a:prstClr val="green"/>
              </a:solidFill>
            </a:ln>
          </xdr:spPr>
          <xdr:txBody>
            <a:bodyPr vertOverflow="clip" horzOverflow="clip"/>
            <a:lstStyle/>
            <a:p>
              <a:r>
                <a:rPr lang="fr-FR" sz="1100"/>
                <a:t>Cette forme représente un segment de table. Les segments de table ne sont pas pris en charge dans cette version d’Excel.
En revanche, si la forme a été modifiée dans une version antérieure d’Excel, ou si le classeur a été enregistré dans Excel 2007 ou une version antérieure, vous ne pouvez pas utiliser le segment.</a:t>
              </a:r>
            </a:p>
          </xdr:txBody>
        </xdr:sp>
      </mc:Fallback>
    </mc:AlternateContent>
    <xdr:clientData fLocksWithSheet="0"/>
  </xdr:twoCellAnchor>
  <xdr:twoCellAnchor>
    <xdr:from>
      <xdr:col>0</xdr:col>
      <xdr:colOff>0</xdr:colOff>
      <xdr:row>15</xdr:row>
      <xdr:rowOff>158750</xdr:rowOff>
    </xdr:from>
    <xdr:to>
      <xdr:col>1</xdr:col>
      <xdr:colOff>2497061</xdr:colOff>
      <xdr:row>38</xdr:row>
      <xdr:rowOff>0</xdr:rowOff>
    </xdr:to>
    <xdr:grpSp>
      <xdr:nvGrpSpPr>
        <xdr:cNvPr id="20" name="Groupe 19">
          <a:extLst>
            <a:ext uri="{FF2B5EF4-FFF2-40B4-BE49-F238E27FC236}">
              <a16:creationId xmlns:a16="http://schemas.microsoft.com/office/drawing/2014/main" id="{926A6AAA-F964-AA34-6DF8-BA63D85C4BD9}"/>
            </a:ext>
          </a:extLst>
        </xdr:cNvPr>
        <xdr:cNvGrpSpPr/>
      </xdr:nvGrpSpPr>
      <xdr:grpSpPr>
        <a:xfrm>
          <a:off x="0" y="3092450"/>
          <a:ext cx="5227561" cy="4514850"/>
          <a:chOff x="0" y="3155950"/>
          <a:chExt cx="5227561" cy="4337050"/>
        </a:xfrm>
      </xdr:grpSpPr>
      <xdr:graphicFrame macro="">
        <xdr:nvGraphicFramePr>
          <xdr:cNvPr id="4" name="Chart 1" title="Graphique">
            <a:extLst>
              <a:ext uri="{FF2B5EF4-FFF2-40B4-BE49-F238E27FC236}">
                <a16:creationId xmlns:a16="http://schemas.microsoft.com/office/drawing/2014/main" id="{00000000-0008-0000-0900-000004000000}"/>
              </a:ext>
            </a:extLst>
          </xdr:cNvPr>
          <xdr:cNvGraphicFramePr>
            <a:graphicFrameLocks/>
          </xdr:cNvGraphicFramePr>
        </xdr:nvGraphicFramePr>
        <xdr:xfrm>
          <a:off x="14191" y="3155950"/>
          <a:ext cx="5213370" cy="433705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0" name="Rectangle : coins arrondis 9">
            <a:extLst>
              <a:ext uri="{FF2B5EF4-FFF2-40B4-BE49-F238E27FC236}">
                <a16:creationId xmlns:a16="http://schemas.microsoft.com/office/drawing/2014/main" id="{ED200B0F-3DA2-BC14-765C-471BF1BFB58D}"/>
              </a:ext>
            </a:extLst>
          </xdr:cNvPr>
          <xdr:cNvSpPr/>
        </xdr:nvSpPr>
        <xdr:spPr>
          <a:xfrm>
            <a:off x="0" y="3187700"/>
            <a:ext cx="2057400" cy="379166"/>
          </a:xfrm>
          <a:prstGeom prst="round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wrap="square" anchor="ctr">
            <a:sp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fr-FR" sz="1600" b="0" u="none">
                <a:solidFill>
                  <a:srgbClr val="00518B"/>
                </a:solidFill>
                <a:latin typeface="Calibri" panose="020F0502020204030204" pitchFamily="34" charset="0"/>
                <a:cs typeface="Calibri" panose="020F0502020204030204" pitchFamily="34" charset="0"/>
              </a:rPr>
              <a:t>Radar des </a:t>
            </a:r>
            <a:r>
              <a:rPr lang="fr-FR" sz="1600" b="1" u="none">
                <a:solidFill>
                  <a:srgbClr val="00518B"/>
                </a:solidFill>
                <a:latin typeface="Calibri" panose="020F0502020204030204" pitchFamily="34" charset="0"/>
                <a:cs typeface="Calibri" panose="020F0502020204030204" pitchFamily="34" charset="0"/>
              </a:rPr>
              <a:t>soft</a:t>
            </a:r>
            <a:r>
              <a:rPr lang="fr-FR" sz="1600" b="1" u="none" baseline="0">
                <a:solidFill>
                  <a:srgbClr val="00518B"/>
                </a:solidFill>
                <a:latin typeface="Calibri" panose="020F0502020204030204" pitchFamily="34" charset="0"/>
                <a:cs typeface="Calibri" panose="020F0502020204030204" pitchFamily="34" charset="0"/>
              </a:rPr>
              <a:t> skills</a:t>
            </a:r>
            <a:endParaRPr lang="fr-FR" sz="1600" b="1" u="none">
              <a:solidFill>
                <a:srgbClr val="00518B"/>
              </a:solidFill>
              <a:latin typeface="Calibri" panose="020F0502020204030204" pitchFamily="34" charset="0"/>
              <a:cs typeface="Calibri" panose="020F0502020204030204" pitchFamily="34" charset="0"/>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ico_parent/Downloads/Mode&#768;le%20tableau%20d'amortissemen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nico_parent/Library/CloudStorage/GoogleDrive-n.parent@morpheus-formation.fr/Drive%20partage&#769;s/1.MORPHEUS%20FORMATION/1.Formations/Excel/0.Produits%20Excel/Matrice%20des%20compe&#769;tences%20RH/Matrice_des_competences_R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Amortissement (anné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e"/>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as PARENT" refreshedDate="45417.62553715278" createdVersion="8" refreshedVersion="8" minRefreshableVersion="3" recordCount="57" xr:uid="{E1FF57C9-E872-244C-86DB-AC3D98A00136}">
  <cacheSource type="worksheet">
    <worksheetSource name="Salariés"/>
  </cacheSource>
  <cacheFields count="15">
    <cacheField name="NOM et Prénom" numFmtId="0">
      <sharedItems containsNonDate="0"/>
    </cacheField>
    <cacheField name="Sexe" numFmtId="0">
      <sharedItems containsNonDate="0" count="2">
        <s v="Femme"/>
        <s v="Homme"/>
      </sharedItems>
    </cacheField>
    <cacheField name="Date de_x000a_naissance" numFmtId="14">
      <sharedItems containsSemiMixedTypes="0" containsNonDate="0" containsDate="1" containsString="0" minDate="1970-08-28T00:00:00" maxDate="2001-08-14T00:00:00"/>
    </cacheField>
    <cacheField name="Service" numFmtId="0">
      <sharedItems containsNonDate="0" count="6">
        <s v="Production"/>
        <s v="Vente"/>
        <s v="RH"/>
        <s v="Marketing"/>
        <s v="IT"/>
        <s v="Finance"/>
      </sharedItems>
    </cacheField>
    <cacheField name="Métier actuel" numFmtId="0">
      <sharedItems containsNonDate="0"/>
    </cacheField>
    <cacheField name="N+1 (NOM Prénom)" numFmtId="0">
      <sharedItems containsNonDate="0" containsBlank="1"/>
    </cacheField>
    <cacheField name="Date d'entrée _x000a_dans l'entreprise" numFmtId="14">
      <sharedItems containsSemiMixedTypes="0" containsNonDate="0" containsDate="1" containsString="0" minDate="1993-04-25T00:00:00" maxDate="2025-11-12T00:00:00" count="103">
        <d v="2023-10-11T00:00:00"/>
        <d v="2023-10-22T00:00:00"/>
        <d v="2020-06-17T00:00:00"/>
        <d v="2023-07-11T00:00:00"/>
        <d v="2015-07-24T00:00:00"/>
        <d v="2018-04-24T00:00:00"/>
        <d v="2023-07-21T00:00:00"/>
        <d v="2015-04-10T00:00:00"/>
        <d v="2023-03-25T00:00:00"/>
        <d v="2019-11-08T00:00:00"/>
        <d v="2021-09-20T00:00:00"/>
        <d v="2017-01-04T00:00:00"/>
        <d v="2023-04-25T00:00:00"/>
        <d v="2018-05-22T00:00:00"/>
        <d v="2019-04-15T00:00:00"/>
        <d v="2018-01-07T00:00:00"/>
        <d v="2019-02-10T00:00:00"/>
        <d v="2021-03-18T00:00:00"/>
        <d v="2022-06-14T00:00:00"/>
        <d v="2023-05-15T00:00:00"/>
        <d v="2018-10-31T00:00:00"/>
        <d v="2018-12-05T00:00:00"/>
        <d v="2023-06-19T00:00:00"/>
        <d v="2025-11-11T00:00:00"/>
        <d v="2024-04-09T00:00:00"/>
        <d v="2024-02-12T00:00:00"/>
        <d v="2019-07-22T00:00:00"/>
        <d v="2018-01-13T00:00:00"/>
        <d v="2021-08-11T00:00:00"/>
        <d v="2017-12-03T00:00:00"/>
        <d v="2019-11-11T00:00:00"/>
        <d v="2023-05-20T00:00:00"/>
        <d v="2022-11-01T00:00:00"/>
        <d v="2020-11-07T00:00:00"/>
        <d v="2019-11-28T00:00:00"/>
        <d v="2019-12-27T00:00:00"/>
        <d v="2023-09-05T00:00:00"/>
        <d v="2025-09-21T00:00:00"/>
        <d v="2020-01-19T00:00:00"/>
        <d v="2020-09-27T00:00:00"/>
        <d v="2022-05-02T00:00:00"/>
        <d v="2018-01-14T00:00:00"/>
        <d v="2021-03-30T00:00:00"/>
        <d v="2024-08-19T00:00:00"/>
        <d v="2023-11-19T00:00:00"/>
        <d v="2018-11-30T00:00:00"/>
        <d v="2024-01-04T00:00:00"/>
        <d v="2022-12-22T00:00:00"/>
        <d v="2024-08-05T00:00:00"/>
        <d v="2019-03-07T00:00:00"/>
        <d v="2016-04-22T00:00:00"/>
        <d v="2015-01-13T00:00:00"/>
        <d v="2020-10-13T00:00:00"/>
        <d v="2020-12-16T00:00:00"/>
        <d v="2021-12-06T00:00:00"/>
        <d v="2023-01-20T00:00:00"/>
        <d v="2016-06-02T00:00:00"/>
        <d v="2014-10-11T00:00:00" u="1"/>
        <d v="2013-10-22T00:00:00" u="1"/>
        <d v="2010-06-17T00:00:00" u="1"/>
        <d v="2013-07-11T00:00:00" u="1"/>
        <d v="2013-07-21T00:00:00" u="1"/>
        <d v="2013-03-25T00:00:00" u="1"/>
        <d v="2011-09-20T00:00:00" u="1"/>
        <d v="2013-04-25T00:00:00" u="1"/>
        <d v="2014-06-14T00:00:00" u="1"/>
        <d v="2013-05-15T00:00:00" u="1"/>
        <d v="2013-06-19T00:00:00" u="1"/>
        <d v="2014-07-09T00:00:00" u="1"/>
        <d v="2014-02-12T00:00:00" u="1"/>
        <d v="2013-09-05T00:00:00" u="1"/>
        <d v="2014-01-19T00:00:00" u="1"/>
        <d v="2012-05-02T00:00:00" u="1"/>
        <d v="2011-03-30T00:00:00" u="1"/>
        <d v="2010-10-13T00:00:00" u="1"/>
        <d v="2010-12-16T00:00:00" u="1"/>
        <d v="2004-10-11T00:00:00" u="1"/>
        <d v="2003-07-11T00:00:00" u="1"/>
        <d v="2005-07-24T00:00:00" u="1"/>
        <d v="2008-04-24T00:00:00" u="1"/>
        <d v="2003-03-25T00:00:00" u="1"/>
        <d v="2009-11-08T00:00:00" u="1"/>
        <d v="2003-04-25T00:00:00" u="1"/>
        <d v="2008-05-22T00:00:00" u="1"/>
        <d v="2008-01-07T00:00:00" u="1"/>
        <d v="2009-02-10T00:00:00" u="1"/>
        <d v="2003-06-19T00:00:00" u="1"/>
        <d v="2004-02-12T00:00:00" u="1"/>
        <d v="2009-07-22T00:00:00" u="1"/>
        <d v="2008-01-13T00:00:00" u="1"/>
        <d v="2009-11-11T00:00:00" u="1"/>
        <d v="2009-12-27T00:00:00" u="1"/>
        <d v="2004-01-19T00:00:00" u="1"/>
        <d v="2008-01-14T00:00:00" u="1"/>
        <d v="2008-11-30T00:00:00" u="1"/>
        <d v="2009-03-07T00:00:00" u="1"/>
        <d v="2006-04-22T00:00:00" u="1"/>
        <d v="1999-11-11T00:00:00" u="1"/>
        <d v="1999-12-27T00:00:00" u="1"/>
        <d v="1993-07-11T00:00:00" u="1"/>
        <d v="1995-07-24T00:00:00" u="1"/>
        <d v="1993-04-25T00:00:00" u="1"/>
        <d v="1994-01-19T00:00:00" u="1"/>
      </sharedItems>
      <fieldGroup par="14"/>
    </cacheField>
    <cacheField name="Date d'entrée _x000a_dans le poste actuel" numFmtId="14">
      <sharedItems containsSemiMixedTypes="0" containsNonDate="0" containsDate="1" containsString="0" minDate="2010-06-17T00:00:00" maxDate="2032-05-26T00:00:00"/>
    </cacheField>
    <cacheField name="Métier_x000a_précédent" numFmtId="0">
      <sharedItems containsNonDate="0" containsBlank="1"/>
    </cacheField>
    <cacheField name="Age" numFmtId="1">
      <sharedItems containsSemiMixedTypes="0" containsString="0" containsNumber="1" containsInteger="1" minValue="22" maxValue="53" count="28">
        <n v="52"/>
        <n v="44"/>
        <n v="39"/>
        <n v="50"/>
        <n v="51"/>
        <n v="36"/>
        <n v="46"/>
        <n v="53"/>
        <n v="47"/>
        <n v="33"/>
        <n v="30"/>
        <n v="45"/>
        <n v="42"/>
        <n v="41"/>
        <n v="34"/>
        <n v="32"/>
        <n v="24"/>
        <n v="35"/>
        <n v="48"/>
        <n v="27"/>
        <n v="43"/>
        <n v="25"/>
        <n v="49"/>
        <n v="38"/>
        <n v="37"/>
        <n v="22"/>
        <n v="23"/>
        <n v="28"/>
      </sharedItems>
      <fieldGroup base="9">
        <rangePr autoStart="0" autoEnd="0" startNum="15" endNum="75" groupInterval="10"/>
        <groupItems count="8">
          <s v="&lt;15"/>
          <s v="15-24"/>
          <s v="25-34"/>
          <s v="35-44"/>
          <s v="45-54"/>
          <s v="55-64"/>
          <s v="65-75"/>
          <s v="&gt;75"/>
        </groupItems>
      </fieldGroup>
    </cacheField>
    <cacheField name="Ancienneté _x000a_dans l'entreprise" numFmtId="1">
      <sharedItems containsSemiMixedTypes="0" containsString="0" containsNumber="1" containsInteger="1" minValue="0" maxValue="9"/>
    </cacheField>
    <cacheField name="Ancienneté _x000a_dans le poste" numFmtId="1">
      <sharedItems containsSemiMixedTypes="0" containsString="0" containsNumber="1" containsInteger="1" minValue="0" maxValue="13"/>
    </cacheField>
    <cacheField name="Mois (Date d'entrée _x000a_dans l'entreprise)" numFmtId="0" databaseField="0">
      <fieldGroup base="6">
        <rangePr groupBy="months" startDate="2015-01-13T00:00:00" endDate="2025-11-12T00:00:00"/>
        <groupItems count="14">
          <s v="&lt;13/01/2015"/>
          <s v="janv"/>
          <s v="févr"/>
          <s v="mars"/>
          <s v="avr"/>
          <s v="mai"/>
          <s v="juin"/>
          <s v="juil"/>
          <s v="août"/>
          <s v="sept"/>
          <s v="oct"/>
          <s v="nov"/>
          <s v="déc"/>
          <s v="&gt;12/11/2025"/>
        </groupItems>
      </fieldGroup>
    </cacheField>
    <cacheField name="Trimestres (Date d'entrée _x000a_dans l'entreprise)" numFmtId="0" databaseField="0">
      <fieldGroup base="6">
        <rangePr groupBy="quarters" startDate="2015-01-13T00:00:00" endDate="2025-11-12T00:00:00"/>
        <groupItems count="6">
          <s v="&lt;13/01/2015"/>
          <s v="Trimestre1"/>
          <s v="Trimestre2"/>
          <s v="Trimestre3"/>
          <s v="Trimestre4"/>
          <s v="&gt;12/11/2025"/>
        </groupItems>
      </fieldGroup>
    </cacheField>
    <cacheField name="Années (Date d'entrée _x000a_dans l'entreprise)" numFmtId="0" databaseField="0">
      <fieldGroup base="6">
        <rangePr groupBy="years" startDate="2015-01-13T00:00:00" endDate="2025-11-12T00:00:00"/>
        <groupItems count="13">
          <s v="&lt;13/01/2015"/>
          <s v="2015"/>
          <s v="2016"/>
          <s v="2017"/>
          <s v="2018"/>
          <s v="2019"/>
          <s v="2020"/>
          <s v="2021"/>
          <s v="2022"/>
          <s v="2023"/>
          <s v="2024"/>
          <s v="2025"/>
          <s v="&gt;12/11/2025"/>
        </groupItems>
      </fieldGroup>
    </cacheField>
  </cacheFields>
  <extLst>
    <ext xmlns:x14="http://schemas.microsoft.com/office/spreadsheetml/2009/9/main" uri="{725AE2AE-9491-48be-B2B4-4EB974FC3084}">
      <x14:pivotCacheDefinition pivotCacheId="4088377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
  <r>
    <s v="ALARD Dominique"/>
    <x v="0"/>
    <d v="1972-03-13T00:00:00"/>
    <x v="0"/>
    <s v="Directeur de production"/>
    <s v="LECLAIR Gaëtan"/>
    <x v="0"/>
    <d v="2024-05-06T00:00:00"/>
    <s v="Chef d'équipe"/>
    <x v="0"/>
    <n v="0"/>
    <n v="0"/>
  </r>
  <r>
    <s v="ALARIE Léo"/>
    <x v="1"/>
    <d v="1980-04-22T00:00:00"/>
    <x v="1"/>
    <s v="Responsable grands comptes"/>
    <s v="GRANDIS Lou"/>
    <x v="1"/>
    <d v="2023-12-12T00:00:00"/>
    <s v="Agent commercial"/>
    <x v="1"/>
    <n v="0"/>
    <n v="0"/>
  </r>
  <r>
    <s v="ASSELINEAU Marina"/>
    <x v="0"/>
    <d v="1985-01-08T00:00:00"/>
    <x v="1"/>
    <s v="Agent commercial"/>
    <s v="DIDIER Vivienne"/>
    <x v="2"/>
    <d v="2010-06-17T00:00:00"/>
    <m/>
    <x v="2"/>
    <n v="3"/>
    <n v="13"/>
  </r>
  <r>
    <s v="AUGUSTE Djeferson"/>
    <x v="1"/>
    <d v="1973-08-18T00:00:00"/>
    <x v="2"/>
    <s v="Directeur des ressources humaines"/>
    <m/>
    <x v="3"/>
    <d v="2023-09-24T00:00:00"/>
    <s v="Responsable des relations"/>
    <x v="3"/>
    <n v="0"/>
    <n v="0"/>
  </r>
  <r>
    <s v="AZÉMA Constance"/>
    <x v="0"/>
    <d v="1973-01-02T00:00:00"/>
    <x v="3"/>
    <s v="Directeur marketing"/>
    <m/>
    <x v="4"/>
    <d v="2024-06-11T00:00:00"/>
    <s v="Analyste marketing"/>
    <x v="4"/>
    <n v="8"/>
    <n v="0"/>
  </r>
  <r>
    <s v="BARDIN Jean"/>
    <x v="1"/>
    <d v="1973-10-23T00:00:00"/>
    <x v="0"/>
    <s v="Chef d'équipe"/>
    <s v="LECLAIR Gaëtan"/>
    <x v="5"/>
    <d v="2018-04-24T00:00:00"/>
    <m/>
    <x v="3"/>
    <n v="6"/>
    <n v="6"/>
  </r>
  <r>
    <s v="BASSOT Didier"/>
    <x v="1"/>
    <d v="1987-11-25T00:00:00"/>
    <x v="4"/>
    <s v="Chef de projet"/>
    <m/>
    <x v="6"/>
    <d v="2024-03-31T00:00:00"/>
    <s v="Ingénieur système"/>
    <x v="5"/>
    <n v="0"/>
    <n v="0"/>
  </r>
  <r>
    <s v="BEAUREGARD Franck"/>
    <x v="1"/>
    <d v="1977-11-02T00:00:00"/>
    <x v="2"/>
    <s v="Gestionnaire de paie"/>
    <s v="VALLUY Marina"/>
    <x v="7"/>
    <d v="2015-04-10T00:00:00"/>
    <m/>
    <x v="6"/>
    <n v="9"/>
    <n v="9"/>
  </r>
  <r>
    <s v="BELLEGARDE Alexandrine"/>
    <x v="0"/>
    <d v="1971-04-14T00:00:00"/>
    <x v="5"/>
    <s v="Directeur financier"/>
    <m/>
    <x v="8"/>
    <d v="2024-02-15T00:00:00"/>
    <s v="Analyste financier"/>
    <x v="7"/>
    <n v="1"/>
    <n v="0"/>
  </r>
  <r>
    <s v="BLANC Simon"/>
    <x v="1"/>
    <d v="1979-10-11T00:00:00"/>
    <x v="5"/>
    <s v="Contrôleur de gestion"/>
    <s v="SADOUL Gwenaël"/>
    <x v="9"/>
    <d v="2019-11-08T00:00:00"/>
    <m/>
    <x v="1"/>
    <n v="4"/>
    <n v="4"/>
  </r>
  <r>
    <s v="BOUCHARD Mélanie"/>
    <x v="0"/>
    <d v="1976-09-20T00:00:00"/>
    <x v="4"/>
    <s v="Analyste de données"/>
    <s v="CHOFFARD Sacha"/>
    <x v="10"/>
    <d v="2021-09-20T00:00:00"/>
    <m/>
    <x v="8"/>
    <n v="2"/>
    <n v="2"/>
  </r>
  <r>
    <s v="BOURGUIGNON Thibault"/>
    <x v="1"/>
    <d v="1990-12-01T00:00:00"/>
    <x v="2"/>
    <s v="Chargé de recrutement"/>
    <s v="VALLUY Marina"/>
    <x v="11"/>
    <d v="2017-01-04T00:00:00"/>
    <m/>
    <x v="9"/>
    <n v="7"/>
    <n v="7"/>
  </r>
  <r>
    <s v="BOZONNET Franck"/>
    <x v="1"/>
    <d v="1971-06-06T00:00:00"/>
    <x v="4"/>
    <s v="Chef de projet"/>
    <m/>
    <x v="12"/>
    <d v="2024-01-01T00:00:00"/>
    <s v="Développeur logiciel"/>
    <x v="0"/>
    <n v="1"/>
    <n v="0"/>
  </r>
  <r>
    <s v="CALVET Clovis"/>
    <x v="1"/>
    <d v="1971-06-18T00:00:00"/>
    <x v="4"/>
    <s v="Spécialiste en cybersécurité"/>
    <s v="LEFRANÇOIS Julie"/>
    <x v="13"/>
    <d v="2018-05-22T00:00:00"/>
    <m/>
    <x v="0"/>
    <n v="5"/>
    <n v="5"/>
  </r>
  <r>
    <s v="CAZAL Gérard"/>
    <x v="1"/>
    <d v="1993-08-24T00:00:00"/>
    <x v="1"/>
    <s v="Responsable grands comptes"/>
    <s v="FIGUIER Gaël"/>
    <x v="14"/>
    <d v="2028-12-22T00:00:00"/>
    <s v="Conseiller de vente"/>
    <x v="10"/>
    <n v="5"/>
    <n v="0"/>
  </r>
  <r>
    <s v="CELICE Dolorès"/>
    <x v="0"/>
    <d v="1978-09-21T00:00:00"/>
    <x v="5"/>
    <s v="Directeur financier"/>
    <m/>
    <x v="15"/>
    <d v="2023-10-01T00:00:00"/>
    <s v="Contrôleur de gestion"/>
    <x v="11"/>
    <n v="6"/>
    <n v="0"/>
  </r>
  <r>
    <s v="CELLIER Igor"/>
    <x v="1"/>
    <d v="1972-06-25T00:00:00"/>
    <x v="4"/>
    <s v="Chef de projet"/>
    <s v="POINCARÉ Roger"/>
    <x v="16"/>
    <d v="2022-03-02T00:00:00"/>
    <s v="Ingénieur système"/>
    <x v="4"/>
    <n v="5"/>
    <n v="2"/>
  </r>
  <r>
    <s v="CERF Anne"/>
    <x v="0"/>
    <d v="1981-10-25T00:00:00"/>
    <x v="4"/>
    <s v="Chef de projet"/>
    <m/>
    <x v="17"/>
    <d v="2025-05-25T00:00:00"/>
    <s v="Ingénieur système"/>
    <x v="12"/>
    <n v="3"/>
    <n v="0"/>
  </r>
  <r>
    <s v="CHARBONNEAU Edgar"/>
    <x v="1"/>
    <d v="1983-03-01T00:00:00"/>
    <x v="2"/>
    <s v="Directeur des ressources humaines"/>
    <m/>
    <x v="18"/>
    <d v="2023-06-10T00:00:00"/>
    <s v="Gestionnaire de paie"/>
    <x v="13"/>
    <n v="1"/>
    <n v="0"/>
  </r>
  <r>
    <s v="CHOFFARD Sacha"/>
    <x v="1"/>
    <d v="1976-12-29T00:00:00"/>
    <x v="4"/>
    <s v="Ingénieur système"/>
    <s v="BASSOT Didier"/>
    <x v="19"/>
    <d v="2023-05-15T00:00:00"/>
    <m/>
    <x v="8"/>
    <n v="0"/>
    <n v="0"/>
  </r>
  <r>
    <s v="COMPERE Yolande"/>
    <x v="0"/>
    <d v="1989-06-03T00:00:00"/>
    <x v="4"/>
    <s v="Spécialiste en cybersécurité"/>
    <s v="CELLIER Igor"/>
    <x v="20"/>
    <d v="2018-10-31T00:00:00"/>
    <m/>
    <x v="14"/>
    <n v="5"/>
    <n v="5"/>
  </r>
  <r>
    <s v="COURBET Raymond"/>
    <x v="1"/>
    <d v="1991-05-18T00:00:00"/>
    <x v="5"/>
    <s v="Auditeur financier"/>
    <s v="EMMANUELLI Yves"/>
    <x v="21"/>
    <d v="2018-12-05T00:00:00"/>
    <m/>
    <x v="15"/>
    <n v="5"/>
    <n v="5"/>
  </r>
  <r>
    <s v="COURBIS Godefroy"/>
    <x v="1"/>
    <d v="1973-01-24T00:00:00"/>
    <x v="4"/>
    <s v="Développeur logiciel"/>
    <s v="CELLIER Igor"/>
    <x v="22"/>
    <d v="2023-06-19T00:00:00"/>
    <m/>
    <x v="4"/>
    <n v="0"/>
    <n v="0"/>
  </r>
  <r>
    <s v="DELAUNAY Aurélie"/>
    <x v="0"/>
    <d v="1999-11-28T00:00:00"/>
    <x v="5"/>
    <s v="Comptable"/>
    <s v="SADOUL Gwenaël"/>
    <x v="23"/>
    <d v="2025-11-11T00:00:00"/>
    <m/>
    <x v="16"/>
    <n v="0"/>
    <n v="0"/>
  </r>
  <r>
    <s v="DELON Danièle"/>
    <x v="0"/>
    <d v="1978-03-04T00:00:00"/>
    <x v="3"/>
    <s v="Chef de produit"/>
    <s v="SOLÉ Rémi"/>
    <x v="24"/>
    <d v="2024-07-09T00:00:00"/>
    <m/>
    <x v="6"/>
    <n v="0"/>
    <n v="0"/>
  </r>
  <r>
    <s v="DIDIER Vivienne"/>
    <x v="0"/>
    <d v="1985-02-07T00:00:00"/>
    <x v="1"/>
    <s v="Responsable grands comptes"/>
    <s v="CORTOT David"/>
    <x v="25"/>
    <d v="2025-12-31T00:00:00"/>
    <s v="Conseiller de vente"/>
    <x v="2"/>
    <n v="0"/>
    <n v="0"/>
  </r>
  <r>
    <s v="DUBOIS Achille"/>
    <x v="1"/>
    <d v="1972-10-14T00:00:00"/>
    <x v="0"/>
    <s v="Ingénieur qualité"/>
    <s v="NICOLLIER Dylan"/>
    <x v="26"/>
    <d v="2019-07-22T00:00:00"/>
    <m/>
    <x v="4"/>
    <n v="4"/>
    <n v="4"/>
  </r>
  <r>
    <s v="DUBUISSON Paulette"/>
    <x v="0"/>
    <d v="1970-08-28T00:00:00"/>
    <x v="2"/>
    <s v="Directeur des ressources humaines"/>
    <m/>
    <x v="27"/>
    <d v="2021-12-31T00:00:00"/>
    <s v="Responsable des relations"/>
    <x v="7"/>
    <n v="6"/>
    <n v="2"/>
  </r>
  <r>
    <s v="DUTERTRE Marie"/>
    <x v="0"/>
    <d v="1988-07-16T00:00:00"/>
    <x v="0"/>
    <s v="Directeur de production"/>
    <m/>
    <x v="28"/>
    <d v="2030-06-24T00:00:00"/>
    <s v="Chef d'équipe"/>
    <x v="17"/>
    <n v="2"/>
    <n v="0"/>
  </r>
  <r>
    <s v="EMMANUELLI Yves"/>
    <x v="1"/>
    <d v="1978-06-17T00:00:00"/>
    <x v="5"/>
    <s v="Directeur financier"/>
    <s v="CELLIER Igor"/>
    <x v="29"/>
    <d v="2021-05-30T00:00:00"/>
    <s v="Contrôleur de gestion"/>
    <x v="11"/>
    <n v="6"/>
    <n v="2"/>
  </r>
  <r>
    <s v="FAVRE Carla"/>
    <x v="0"/>
    <d v="1976-02-26T00:00:00"/>
    <x v="1"/>
    <s v="Responsable des ventes"/>
    <s v="CORTOT David"/>
    <x v="30"/>
    <d v="2020-11-11T00:00:00"/>
    <s v="Agent commercial"/>
    <x v="18"/>
    <n v="4"/>
    <n v="3"/>
  </r>
  <r>
    <s v="FLANDIN Roméo"/>
    <x v="1"/>
    <d v="1996-06-01T00:00:00"/>
    <x v="1"/>
    <s v="Agent commercial"/>
    <s v="ALARIE Léo"/>
    <x v="31"/>
    <d v="2023-05-20T00:00:00"/>
    <m/>
    <x v="19"/>
    <n v="0"/>
    <n v="0"/>
  </r>
  <r>
    <s v="GARDET Valentine"/>
    <x v="0"/>
    <d v="1982-03-23T00:00:00"/>
    <x v="3"/>
    <s v="Gestionnaire de campagnes publicitaires"/>
    <s v="THÉVENET Marie"/>
    <x v="32"/>
    <d v="2022-11-01T00:00:00"/>
    <m/>
    <x v="12"/>
    <n v="1"/>
    <n v="1"/>
  </r>
  <r>
    <s v="GEIGER Florence"/>
    <x v="0"/>
    <d v="1996-10-13T00:00:00"/>
    <x v="4"/>
    <s v="Architecte cloud"/>
    <s v="LEFRANÇOIS Julie"/>
    <x v="33"/>
    <d v="2020-11-07T00:00:00"/>
    <m/>
    <x v="19"/>
    <n v="3"/>
    <n v="3"/>
  </r>
  <r>
    <s v="GÉRIN Aurélien"/>
    <x v="1"/>
    <d v="1980-09-04T00:00:00"/>
    <x v="0"/>
    <s v="Gestionnaire logistique"/>
    <s v="BARDIN Jean-Michel"/>
    <x v="34"/>
    <d v="2019-11-28T00:00:00"/>
    <m/>
    <x v="20"/>
    <n v="4"/>
    <n v="4"/>
  </r>
  <r>
    <s v="GRANDIS Lou"/>
    <x v="0"/>
    <d v="1977-12-28T00:00:00"/>
    <x v="1"/>
    <s v="Directeur commercial"/>
    <m/>
    <x v="35"/>
    <d v="2021-02-26T00:00:00"/>
    <s v="Responsable des ventes"/>
    <x v="6"/>
    <n v="4"/>
    <n v="3"/>
  </r>
  <r>
    <s v="GRIBELIN Valentine"/>
    <x v="0"/>
    <d v="1991-01-09T00:00:00"/>
    <x v="5"/>
    <s v="Comptable"/>
    <s v="EMMANUELLI Yves"/>
    <x v="36"/>
    <d v="2023-09-05T00:00:00"/>
    <m/>
    <x v="9"/>
    <n v="0"/>
    <n v="0"/>
  </r>
  <r>
    <s v="GUILLAUME Sandra"/>
    <x v="0"/>
    <d v="1998-11-10T00:00:00"/>
    <x v="5"/>
    <s v="Directeur financier"/>
    <m/>
    <x v="37"/>
    <d v="2032-05-25T00:00:00"/>
    <s v="Auditeur financier"/>
    <x v="21"/>
    <n v="0"/>
    <n v="0"/>
  </r>
  <r>
    <s v="HOUDIN Iris"/>
    <x v="0"/>
    <d v="1974-12-29T00:00:00"/>
    <x v="3"/>
    <s v="Analyste marketing"/>
    <s v="BACHELET Étienne"/>
    <x v="38"/>
    <d v="2020-01-19T00:00:00"/>
    <m/>
    <x v="22"/>
    <n v="4"/>
    <n v="4"/>
  </r>
  <r>
    <s v="JEANNIN Édith"/>
    <x v="0"/>
    <d v="1986-02-28T00:00:00"/>
    <x v="5"/>
    <s v="Contrôleur de gestion"/>
    <s v="BELLEGARDE Alexandrine"/>
    <x v="39"/>
    <d v="2020-09-27T00:00:00"/>
    <m/>
    <x v="23"/>
    <n v="3"/>
    <n v="3"/>
  </r>
  <r>
    <s v="LECLAIR Gaëtan"/>
    <x v="1"/>
    <d v="1974-11-29T00:00:00"/>
    <x v="0"/>
    <s v="Directeur de production"/>
    <m/>
    <x v="40"/>
    <d v="2024-03-03T00:00:00"/>
    <s v="Chef d'équipe"/>
    <x v="22"/>
    <n v="2"/>
    <n v="0"/>
  </r>
  <r>
    <s v="LORTIE Amadou"/>
    <x v="1"/>
    <d v="1986-10-04T00:00:00"/>
    <x v="2"/>
    <s v="Chargé de recrutement"/>
    <s v="MARCHAND Océane"/>
    <x v="41"/>
    <d v="2018-01-14T00:00:00"/>
    <m/>
    <x v="24"/>
    <n v="6"/>
    <n v="6"/>
  </r>
  <r>
    <s v="LUCY Théo"/>
    <x v="1"/>
    <d v="1991-06-03T00:00:00"/>
    <x v="3"/>
    <s v="Analyste marketing"/>
    <s v="CERF Valentine"/>
    <x v="42"/>
    <d v="2021-03-30T00:00:00"/>
    <m/>
    <x v="15"/>
    <n v="3"/>
    <n v="3"/>
  </r>
  <r>
    <s v="LUSSIER Gabriel"/>
    <x v="1"/>
    <d v="1987-10-06T00:00:00"/>
    <x v="4"/>
    <s v="Développeur logiciel"/>
    <s v="CHOFFARD Sacha"/>
    <x v="43"/>
    <d v="2024-08-19T00:00:00"/>
    <m/>
    <x v="5"/>
    <n v="0"/>
    <n v="0"/>
  </r>
  <r>
    <s v="MARCHAND Océane"/>
    <x v="0"/>
    <d v="1984-11-28T00:00:00"/>
    <x v="2"/>
    <s v="Directeur des ressources humaines"/>
    <m/>
    <x v="44"/>
    <d v="2031-09-29T00:00:00"/>
    <s v="Responsable des relations"/>
    <x v="2"/>
    <n v="0"/>
    <n v="0"/>
  </r>
  <r>
    <s v="MATTHIEU Anaïs"/>
    <x v="0"/>
    <d v="1985-12-19T00:00:00"/>
    <x v="0"/>
    <s v="Directeur de production"/>
    <m/>
    <x v="45"/>
    <d v="2021-04-14T00:00:00"/>
    <s v="Ingénieur qualité"/>
    <x v="23"/>
    <n v="5"/>
    <n v="3"/>
  </r>
  <r>
    <s v="MILLET Axelle"/>
    <x v="0"/>
    <d v="2001-08-13T00:00:00"/>
    <x v="2"/>
    <s v="Chargé de recrutement"/>
    <s v="LORTIE Amadou"/>
    <x v="46"/>
    <d v="2024-01-04T00:00:00"/>
    <m/>
    <x v="25"/>
    <n v="0"/>
    <n v="0"/>
  </r>
  <r>
    <s v="NIEL Thomas"/>
    <x v="1"/>
    <d v="2000-12-18T00:00:00"/>
    <x v="4"/>
    <s v="Spécialiste en cybersécurité"/>
    <s v="CHOFFARD Sacha"/>
    <x v="47"/>
    <d v="2022-12-22T00:00:00"/>
    <m/>
    <x v="26"/>
    <n v="1"/>
    <n v="1"/>
  </r>
  <r>
    <s v="PINCHON Pascaline"/>
    <x v="0"/>
    <d v="1995-06-04T00:00:00"/>
    <x v="4"/>
    <s v="Ingénieur système"/>
    <s v="LEFRANÇOIS Julie"/>
    <x v="48"/>
    <d v="2024-08-05T00:00:00"/>
    <m/>
    <x v="27"/>
    <n v="0"/>
    <n v="0"/>
  </r>
  <r>
    <s v="POMEROY Jean"/>
    <x v="1"/>
    <d v="1975-02-16T00:00:00"/>
    <x v="0"/>
    <s v="Ingénieur de production"/>
    <s v="BARDIN Jean-Michel"/>
    <x v="49"/>
    <d v="2019-03-07T00:00:00"/>
    <m/>
    <x v="22"/>
    <n v="5"/>
    <n v="5"/>
  </r>
  <r>
    <s v="PRUDHOMME Axel"/>
    <x v="1"/>
    <d v="1988-02-03T00:00:00"/>
    <x v="5"/>
    <s v="Auditeur financier"/>
    <s v="SADOUL Gwenaël"/>
    <x v="50"/>
    <d v="2016-04-22T00:00:00"/>
    <m/>
    <x v="5"/>
    <n v="8"/>
    <n v="8"/>
  </r>
  <r>
    <s v="ROATTA Baudouin"/>
    <x v="1"/>
    <d v="1975-05-02T00:00:00"/>
    <x v="3"/>
    <s v="Directeur marketing"/>
    <m/>
    <x v="51"/>
    <d v="2016-08-11T00:00:00"/>
    <s v="Chef de produit"/>
    <x v="22"/>
    <n v="9"/>
    <n v="7"/>
  </r>
  <r>
    <s v="SADOUL Gwenaël"/>
    <x v="1"/>
    <d v="1980-12-07T00:00:00"/>
    <x v="5"/>
    <s v="Directeur financier"/>
    <s v="CELICE Dolorès"/>
    <x v="52"/>
    <d v="2020-12-08T00:00:00"/>
    <s v="Analyste financier"/>
    <x v="20"/>
    <n v="3"/>
    <n v="3"/>
  </r>
  <r>
    <s v="SOLÉ Rémi"/>
    <x v="1"/>
    <d v="1986-09-11T00:00:00"/>
    <x v="3"/>
    <s v="Directeur marketing"/>
    <m/>
    <x v="53"/>
    <d v="2022-09-20T00:00:00"/>
    <s v="Chef de produit"/>
    <x v="24"/>
    <n v="3"/>
    <n v="1"/>
  </r>
  <r>
    <s v="THOMONT Bastien"/>
    <x v="1"/>
    <d v="1997-01-14T00:00:00"/>
    <x v="0"/>
    <s v="Technicien de production"/>
    <s v="BARDIN Jean-Michel"/>
    <x v="54"/>
    <d v="2021-12-06T00:00:00"/>
    <m/>
    <x v="19"/>
    <n v="2"/>
    <n v="2"/>
  </r>
  <r>
    <s v="VALLUY Marina"/>
    <x v="0"/>
    <d v="1984-12-27T00:00:00"/>
    <x v="2"/>
    <s v="Responsable des relations"/>
    <s v="CHARBONNEAU Edgar"/>
    <x v="55"/>
    <d v="2027-08-26T00:00:00"/>
    <s v="Responsable des relations"/>
    <x v="2"/>
    <n v="1"/>
    <n v="0"/>
  </r>
  <r>
    <s v="VERLEY Hugo"/>
    <x v="1"/>
    <d v="1979-12-28T00:00:00"/>
    <x v="1"/>
    <s v="Responsable grands comptes"/>
    <s v="CAZAL Gérard"/>
    <x v="56"/>
    <d v="2023-11-03T00:00:00"/>
    <s v="Conseiller de vente"/>
    <x v="1"/>
    <n v="7"/>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763E7A-4D8F-3043-9B64-B548ADA309F2}" name="TCD_Service" cacheId="3"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16">
  <location ref="D35:E42" firstHeaderRow="1" firstDataRow="1" firstDataCol="1"/>
  <pivotFields count="15">
    <pivotField dataField="1" showAll="0"/>
    <pivotField showAll="0">
      <items count="3">
        <item x="0"/>
        <item x="1"/>
        <item t="default"/>
      </items>
    </pivotField>
    <pivotField showAll="0"/>
    <pivotField axis="axisRow" showAll="0" sortType="descending">
      <items count="7">
        <item x="0"/>
        <item x="5"/>
        <item x="4"/>
        <item x="2"/>
        <item x="3"/>
        <item x="1"/>
        <item t="default"/>
      </items>
      <autoSortScope>
        <pivotArea dataOnly="0" outline="0" fieldPosition="0">
          <references count="1">
            <reference field="4294967294" count="1" selected="0">
              <x v="0"/>
            </reference>
          </references>
        </pivotArea>
      </autoSortScope>
    </pivotField>
    <pivotField showAll="0"/>
    <pivotField showAll="0"/>
    <pivotField showAll="0">
      <items count="104">
        <item m="1" x="101"/>
        <item m="1" x="99"/>
        <item m="1" x="102"/>
        <item m="1" x="100"/>
        <item m="1" x="97"/>
        <item m="1" x="98"/>
        <item m="1" x="80"/>
        <item m="1" x="86"/>
        <item m="1" x="87"/>
        <item m="1" x="76"/>
        <item m="1" x="96"/>
        <item m="1" x="84"/>
        <item m="1" x="89"/>
        <item m="1" x="93"/>
        <item m="1" x="79"/>
        <item m="1" x="83"/>
        <item m="1" x="94"/>
        <item m="1" x="85"/>
        <item m="1" x="95"/>
        <item m="1" x="88"/>
        <item m="1" x="81"/>
        <item m="1" x="59"/>
        <item m="1" x="74"/>
        <item m="1" x="75"/>
        <item m="1" x="73"/>
        <item m="1" x="63"/>
        <item m="1" x="72"/>
        <item m="1" x="66"/>
        <item m="1" x="61"/>
        <item m="1" x="70"/>
        <item m="1" x="58"/>
        <item m="1" x="65"/>
        <item m="1" x="68"/>
        <item x="51"/>
        <item x="7"/>
        <item x="56"/>
        <item x="11"/>
        <item x="29"/>
        <item x="20"/>
        <item x="21"/>
        <item x="14"/>
        <item x="34"/>
        <item x="39"/>
        <item x="33"/>
        <item x="17"/>
        <item x="28"/>
        <item x="54"/>
        <item x="32"/>
        <item x="47"/>
        <item x="55"/>
        <item x="31"/>
        <item x="44"/>
        <item x="46"/>
        <item x="48"/>
        <item x="43"/>
        <item x="37"/>
        <item x="23"/>
        <item m="1" x="77"/>
        <item m="1" x="78"/>
        <item m="1" x="82"/>
        <item m="1" x="92"/>
        <item m="1" x="90"/>
        <item m="1" x="91"/>
        <item m="1" x="57"/>
        <item m="1" x="60"/>
        <item x="4"/>
        <item x="5"/>
        <item m="1" x="62"/>
        <item x="9"/>
        <item m="1" x="64"/>
        <item x="13"/>
        <item x="15"/>
        <item x="16"/>
        <item m="1" x="67"/>
        <item m="1" x="69"/>
        <item x="26"/>
        <item x="27"/>
        <item x="30"/>
        <item x="35"/>
        <item m="1" x="71"/>
        <item x="41"/>
        <item x="45"/>
        <item x="49"/>
        <item x="50"/>
        <item x="0"/>
        <item x="1"/>
        <item x="2"/>
        <item x="3"/>
        <item x="6"/>
        <item x="8"/>
        <item x="10"/>
        <item x="12"/>
        <item x="18"/>
        <item x="19"/>
        <item x="22"/>
        <item x="24"/>
        <item x="25"/>
        <item x="36"/>
        <item x="38"/>
        <item x="40"/>
        <item x="42"/>
        <item x="52"/>
        <item x="53"/>
        <item t="default"/>
      </items>
    </pivotField>
    <pivotField showAll="0"/>
    <pivotField showAll="0"/>
    <pivotField numFmtId="1" showAll="0"/>
    <pivotField showAll="0"/>
    <pivotField showAll="0"/>
    <pivotField showAll="0">
      <items count="15">
        <item x="0"/>
        <item x="1"/>
        <item x="2"/>
        <item x="3"/>
        <item x="4"/>
        <item x="5"/>
        <item x="6"/>
        <item x="7"/>
        <item x="8"/>
        <item x="9"/>
        <item x="10"/>
        <item x="11"/>
        <item x="12"/>
        <item x="13"/>
        <item t="default"/>
      </items>
    </pivotField>
    <pivotField showAll="0">
      <items count="7">
        <item x="1"/>
        <item x="2"/>
        <item x="3"/>
        <item x="4"/>
        <item x="5"/>
        <item x="0"/>
        <item t="default"/>
      </items>
    </pivotField>
    <pivotField showAll="0">
      <items count="14">
        <item x="1"/>
        <item x="2"/>
        <item x="3"/>
        <item x="4"/>
        <item x="5"/>
        <item x="6"/>
        <item x="7"/>
        <item x="8"/>
        <item x="9"/>
        <item x="10"/>
        <item x="11"/>
        <item x="12"/>
        <item x="0"/>
        <item t="default"/>
      </items>
    </pivotField>
  </pivotFields>
  <rowFields count="1">
    <field x="3"/>
  </rowFields>
  <rowItems count="7">
    <i>
      <x v="2"/>
    </i>
    <i>
      <x v="1"/>
    </i>
    <i>
      <x/>
    </i>
    <i>
      <x v="3"/>
    </i>
    <i>
      <x v="5"/>
    </i>
    <i>
      <x v="4"/>
    </i>
    <i t="grand">
      <x/>
    </i>
  </rowItems>
  <colItems count="1">
    <i/>
  </colItems>
  <dataFields count="1">
    <dataField name="Nombre de NOM et Prénom" fld="0" subtotal="count" showDataAs="percentOfTotal" baseField="0" baseItem="0" numFmtId="9"/>
  </dataFields>
  <chartFormats count="8">
    <chartFormat chart="1" format="2"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0"/>
          </reference>
        </references>
      </pivotArea>
    </chartFormat>
    <chartFormat chart="3" format="11">
      <pivotArea type="data" outline="0" fieldPosition="0">
        <references count="2">
          <reference field="4294967294" count="1" selected="0">
            <x v="0"/>
          </reference>
          <reference field="3" count="1" selected="0">
            <x v="2"/>
          </reference>
        </references>
      </pivotArea>
    </chartFormat>
    <chartFormat chart="3" format="12">
      <pivotArea type="data" outline="0" fieldPosition="0">
        <references count="2">
          <reference field="4294967294" count="1" selected="0">
            <x v="0"/>
          </reference>
          <reference field="3" count="1" selected="0">
            <x v="1"/>
          </reference>
        </references>
      </pivotArea>
    </chartFormat>
    <chartFormat chart="3" format="13">
      <pivotArea type="data" outline="0" fieldPosition="0">
        <references count="2">
          <reference field="4294967294" count="1" selected="0">
            <x v="0"/>
          </reference>
          <reference field="3" count="1" selected="0">
            <x v="0"/>
          </reference>
        </references>
      </pivotArea>
    </chartFormat>
    <chartFormat chart="3" format="14">
      <pivotArea type="data" outline="0" fieldPosition="0">
        <references count="2">
          <reference field="4294967294" count="1" selected="0">
            <x v="0"/>
          </reference>
          <reference field="3" count="1" selected="0">
            <x v="3"/>
          </reference>
        </references>
      </pivotArea>
    </chartFormat>
    <chartFormat chart="3" format="15">
      <pivotArea type="data" outline="0" fieldPosition="0">
        <references count="2">
          <reference field="4294967294" count="1" selected="0">
            <x v="0"/>
          </reference>
          <reference field="3" count="1" selected="0">
            <x v="5"/>
          </reference>
        </references>
      </pivotArea>
    </chartFormat>
    <chartFormat chart="3" format="16">
      <pivotArea type="data" outline="0" fieldPosition="0">
        <references count="2">
          <reference field="4294967294" count="1" selected="0">
            <x v="0"/>
          </reference>
          <reference field="3" count="1" selected="0">
            <x v="4"/>
          </reference>
        </references>
      </pivotArea>
    </chartFormat>
  </chartFormats>
  <pivotTableStyleInfo name="Morpheus TCD"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1EDD1DE-D16C-7649-83CF-87D15E077D40}" name="TCD_Age" cacheId="3"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5">
  <location ref="A35:B40" firstHeaderRow="1" firstDataRow="1" firstDataCol="1"/>
  <pivotFields count="15">
    <pivotField dataField="1" showAll="0"/>
    <pivotField showAll="0">
      <items count="3">
        <item x="0"/>
        <item x="1"/>
        <item t="default"/>
      </items>
    </pivotField>
    <pivotField showAll="0"/>
    <pivotField showAll="0">
      <items count="7">
        <item x="5"/>
        <item x="4"/>
        <item x="3"/>
        <item x="0"/>
        <item x="2"/>
        <item x="1"/>
        <item t="default"/>
      </items>
    </pivotField>
    <pivotField showAll="0"/>
    <pivotField showAll="0"/>
    <pivotField showAll="0">
      <items count="104">
        <item m="1" x="101"/>
        <item m="1" x="99"/>
        <item m="1" x="102"/>
        <item m="1" x="100"/>
        <item m="1" x="97"/>
        <item m="1" x="98"/>
        <item m="1" x="80"/>
        <item m="1" x="86"/>
        <item m="1" x="87"/>
        <item m="1" x="76"/>
        <item m="1" x="96"/>
        <item m="1" x="84"/>
        <item m="1" x="89"/>
        <item m="1" x="93"/>
        <item m="1" x="79"/>
        <item m="1" x="83"/>
        <item m="1" x="94"/>
        <item m="1" x="85"/>
        <item m="1" x="95"/>
        <item m="1" x="88"/>
        <item m="1" x="81"/>
        <item m="1" x="59"/>
        <item m="1" x="74"/>
        <item m="1" x="75"/>
        <item m="1" x="73"/>
        <item m="1" x="63"/>
        <item m="1" x="72"/>
        <item m="1" x="66"/>
        <item m="1" x="61"/>
        <item m="1" x="70"/>
        <item m="1" x="58"/>
        <item m="1" x="65"/>
        <item m="1" x="68"/>
        <item x="51"/>
        <item x="7"/>
        <item x="56"/>
        <item x="11"/>
        <item x="29"/>
        <item x="20"/>
        <item x="21"/>
        <item x="14"/>
        <item x="34"/>
        <item x="39"/>
        <item x="33"/>
        <item x="17"/>
        <item x="28"/>
        <item x="54"/>
        <item x="32"/>
        <item x="47"/>
        <item x="55"/>
        <item x="31"/>
        <item x="44"/>
        <item x="46"/>
        <item x="48"/>
        <item x="43"/>
        <item x="37"/>
        <item x="23"/>
        <item m="1" x="77"/>
        <item m="1" x="78"/>
        <item m="1" x="82"/>
        <item m="1" x="92"/>
        <item m="1" x="90"/>
        <item m="1" x="91"/>
        <item m="1" x="57"/>
        <item m="1" x="60"/>
        <item x="4"/>
        <item x="5"/>
        <item m="1" x="62"/>
        <item x="9"/>
        <item m="1" x="64"/>
        <item x="13"/>
        <item x="15"/>
        <item x="16"/>
        <item m="1" x="67"/>
        <item m="1" x="69"/>
        <item x="26"/>
        <item x="27"/>
        <item x="30"/>
        <item x="35"/>
        <item m="1" x="71"/>
        <item x="41"/>
        <item x="45"/>
        <item x="49"/>
        <item x="50"/>
        <item x="0"/>
        <item x="1"/>
        <item x="2"/>
        <item x="3"/>
        <item x="6"/>
        <item x="8"/>
        <item x="10"/>
        <item x="12"/>
        <item x="18"/>
        <item x="19"/>
        <item x="22"/>
        <item x="24"/>
        <item x="25"/>
        <item x="36"/>
        <item x="38"/>
        <item x="40"/>
        <item x="42"/>
        <item x="52"/>
        <item x="53"/>
        <item t="default"/>
      </items>
    </pivotField>
    <pivotField showAll="0"/>
    <pivotField showAll="0"/>
    <pivotField axis="axisRow" numFmtId="1" showAll="0" sortType="ascending">
      <items count="9">
        <item x="0"/>
        <item x="6"/>
        <item x="7"/>
        <item x="1"/>
        <item x="2"/>
        <item x="3"/>
        <item x="4"/>
        <item x="5"/>
        <item t="default"/>
      </items>
      <autoSortScope>
        <pivotArea dataOnly="0" outline="0" fieldPosition="0">
          <references count="1">
            <reference field="4294967294" count="1" selected="0">
              <x v="0"/>
            </reference>
          </references>
        </pivotArea>
      </autoSortScope>
    </pivotField>
    <pivotField showAll="0"/>
    <pivotField showAll="0"/>
    <pivotField showAll="0">
      <items count="15">
        <item x="0"/>
        <item x="1"/>
        <item x="2"/>
        <item x="3"/>
        <item x="4"/>
        <item x="5"/>
        <item x="6"/>
        <item x="7"/>
        <item x="8"/>
        <item x="9"/>
        <item x="10"/>
        <item x="11"/>
        <item x="12"/>
        <item x="13"/>
        <item t="default"/>
      </items>
    </pivotField>
    <pivotField showAll="0">
      <items count="7">
        <item x="1"/>
        <item x="2"/>
        <item x="3"/>
        <item x="4"/>
        <item x="5"/>
        <item x="0"/>
        <item t="default"/>
      </items>
    </pivotField>
    <pivotField showAll="0">
      <items count="14">
        <item x="1"/>
        <item x="2"/>
        <item x="3"/>
        <item x="4"/>
        <item x="5"/>
        <item x="6"/>
        <item x="7"/>
        <item x="8"/>
        <item x="9"/>
        <item x="10"/>
        <item x="11"/>
        <item x="12"/>
        <item x="0"/>
        <item t="default"/>
      </items>
    </pivotField>
  </pivotFields>
  <rowFields count="1">
    <field x="9"/>
  </rowFields>
  <rowItems count="5">
    <i>
      <x v="3"/>
    </i>
    <i>
      <x v="4"/>
    </i>
    <i>
      <x v="5"/>
    </i>
    <i>
      <x v="6"/>
    </i>
    <i t="grand">
      <x/>
    </i>
  </rowItems>
  <colItems count="1">
    <i/>
  </colItems>
  <dataFields count="1">
    <dataField name="Nombre de NOM et Prénom" fld="0" subtotal="count" showDataAs="percentOfTotal" baseField="0" baseItem="0" numFmtId="9"/>
  </dataFields>
  <formats count="3">
    <format dxfId="15">
      <pivotArea dataOnly="0" labelOnly="1" outline="0" axis="axisValues" fieldPosition="0"/>
    </format>
    <format dxfId="14">
      <pivotArea dataOnly="0" labelOnly="1" outline="0" axis="axisValues" fieldPosition="0"/>
    </format>
    <format dxfId="13">
      <pivotArea outline="0" fieldPosition="0">
        <references count="1">
          <reference field="4294967294" count="1">
            <x v="0"/>
          </reference>
        </references>
      </pivotArea>
    </format>
  </formats>
  <chartFormats count="2">
    <chartFormat chart="2" format="3"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0"/>
          </reference>
        </references>
      </pivotArea>
    </chartFormat>
  </chartFormats>
  <pivotTableStyleInfo name="Morpheus TCD"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330EAA9-E08D-CC40-81FA-6DBD74189B21}" name="TCD_Anc_entreprise" cacheId="3"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9">
  <location ref="G35:H47" firstHeaderRow="1" firstDataRow="1" firstDataCol="1"/>
  <pivotFields count="15">
    <pivotField dataField="1" showAll="0"/>
    <pivotField showAll="0">
      <items count="3">
        <item x="0"/>
        <item x="1"/>
        <item t="default"/>
      </items>
    </pivotField>
    <pivotField showAll="0"/>
    <pivotField showAll="0">
      <items count="7">
        <item x="5"/>
        <item x="4"/>
        <item x="3"/>
        <item x="0"/>
        <item x="2"/>
        <item x="1"/>
        <item t="default"/>
      </items>
    </pivotField>
    <pivotField showAll="0"/>
    <pivotField showAll="0"/>
    <pivotField showAll="0">
      <items count="104">
        <item m="1" x="101"/>
        <item m="1" x="99"/>
        <item m="1" x="102"/>
        <item m="1" x="100"/>
        <item m="1" x="97"/>
        <item m="1" x="98"/>
        <item m="1" x="80"/>
        <item m="1" x="86"/>
        <item m="1" x="87"/>
        <item m="1" x="76"/>
        <item m="1" x="96"/>
        <item m="1" x="84"/>
        <item m="1" x="89"/>
        <item m="1" x="93"/>
        <item m="1" x="79"/>
        <item m="1" x="83"/>
        <item m="1" x="94"/>
        <item m="1" x="85"/>
        <item m="1" x="95"/>
        <item m="1" x="88"/>
        <item m="1" x="81"/>
        <item m="1" x="59"/>
        <item m="1" x="74"/>
        <item m="1" x="75"/>
        <item m="1" x="73"/>
        <item m="1" x="63"/>
        <item m="1" x="72"/>
        <item m="1" x="66"/>
        <item m="1" x="61"/>
        <item m="1" x="70"/>
        <item m="1" x="58"/>
        <item m="1" x="65"/>
        <item m="1" x="68"/>
        <item x="51"/>
        <item x="7"/>
        <item x="56"/>
        <item x="11"/>
        <item x="29"/>
        <item x="20"/>
        <item x="21"/>
        <item x="14"/>
        <item x="34"/>
        <item x="39"/>
        <item x="33"/>
        <item x="17"/>
        <item x="28"/>
        <item x="54"/>
        <item x="32"/>
        <item x="47"/>
        <item x="55"/>
        <item x="31"/>
        <item x="44"/>
        <item x="46"/>
        <item x="48"/>
        <item x="43"/>
        <item x="37"/>
        <item x="23"/>
        <item m="1" x="77"/>
        <item m="1" x="78"/>
        <item m="1" x="82"/>
        <item m="1" x="92"/>
        <item m="1" x="90"/>
        <item m="1" x="91"/>
        <item m="1" x="57"/>
        <item m="1" x="60"/>
        <item x="4"/>
        <item x="5"/>
        <item m="1" x="62"/>
        <item x="9"/>
        <item m="1" x="64"/>
        <item x="13"/>
        <item x="15"/>
        <item x="16"/>
        <item m="1" x="67"/>
        <item m="1" x="69"/>
        <item x="26"/>
        <item x="27"/>
        <item x="30"/>
        <item x="35"/>
        <item m="1" x="71"/>
        <item x="41"/>
        <item x="45"/>
        <item x="49"/>
        <item x="50"/>
        <item x="0"/>
        <item x="1"/>
        <item x="2"/>
        <item x="3"/>
        <item x="6"/>
        <item x="8"/>
        <item x="10"/>
        <item x="12"/>
        <item x="18"/>
        <item x="19"/>
        <item x="22"/>
        <item x="24"/>
        <item x="25"/>
        <item x="36"/>
        <item x="38"/>
        <item x="40"/>
        <item x="42"/>
        <item x="52"/>
        <item x="53"/>
        <item t="default"/>
      </items>
    </pivotField>
    <pivotField showAll="0"/>
    <pivotField showAll="0"/>
    <pivotField numFmtId="1" showAll="0"/>
    <pivotField showAll="0" sortType="ascending"/>
    <pivotField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1"/>
        <item sd="0" x="2"/>
        <item sd="0" x="3"/>
        <item sd="0" x="4"/>
        <item sd="0" x="5"/>
        <item x="0"/>
        <item t="default"/>
      </items>
    </pivotField>
    <pivotField axis="axisRow" showAll="0">
      <items count="14">
        <item sd="0" x="1"/>
        <item sd="0" x="2"/>
        <item sd="0" x="3"/>
        <item sd="0" x="4"/>
        <item sd="0" x="5"/>
        <item sd="0" x="6"/>
        <item sd="0" x="7"/>
        <item sd="0" x="8"/>
        <item sd="0" x="9"/>
        <item sd="0" x="10"/>
        <item sd="0" x="11"/>
        <item sd="0" x="12"/>
        <item x="0"/>
        <item t="default"/>
      </items>
    </pivotField>
  </pivotFields>
  <rowFields count="1">
    <field x="14"/>
  </rowFields>
  <rowItems count="12">
    <i>
      <x/>
    </i>
    <i>
      <x v="1"/>
    </i>
    <i>
      <x v="2"/>
    </i>
    <i>
      <x v="3"/>
    </i>
    <i>
      <x v="4"/>
    </i>
    <i>
      <x v="5"/>
    </i>
    <i>
      <x v="6"/>
    </i>
    <i>
      <x v="7"/>
    </i>
    <i>
      <x v="8"/>
    </i>
    <i>
      <x v="9"/>
    </i>
    <i>
      <x v="10"/>
    </i>
    <i t="grand">
      <x/>
    </i>
  </rowItems>
  <colItems count="1">
    <i/>
  </colItems>
  <dataFields count="1">
    <dataField name="Nombre de NOM et Prénom" fld="0" subtotal="count" baseField="0" baseItem="0"/>
  </dataFields>
  <chartFormats count="2">
    <chartFormat chart="3" format="2" series="1">
      <pivotArea type="data" outline="0" fieldPosition="0">
        <references count="1">
          <reference field="4294967294" count="1" selected="0">
            <x v="0"/>
          </reference>
        </references>
      </pivotArea>
    </chartFormat>
    <chartFormat chart="5" format="4" series="1">
      <pivotArea type="data" outline="0" fieldPosition="0">
        <references count="1">
          <reference field="4294967294" count="1" selected="0">
            <x v="0"/>
          </reference>
        </references>
      </pivotArea>
    </chartFormat>
  </chartFormats>
  <pivotTableStyleInfo name="Morpheus TCD"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xe1" xr10:uid="{0ADF36EB-4332-CF4D-9D83-4A68B7A8BB35}" sourceName="Sexe">
  <pivotTables>
    <pivotTable tabId="4" name="TCD_Service"/>
    <pivotTable tabId="4" name="TCD_Age"/>
    <pivotTable tabId="4" name="TCD_Anc_entreprise"/>
  </pivotTables>
  <data>
    <tabular pivotCacheId="40883775">
      <items count="2">
        <i x="0" s="1"/>
        <i x="1"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Compétence" xr10:uid="{E2956EF8-5919-0042-B442-1AB78AC7E72C}" sourceName="Compétence">
  <extLst>
    <x:ext xmlns:x15="http://schemas.microsoft.com/office/spreadsheetml/2010/11/main" uri="{2F2917AC-EB37-4324-AD4E-5DD8C200BD13}">
      <x15:tableSlicerCache tableId="2"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rvice" xr10:uid="{ECFBC8D5-5D80-2748-BD6E-F223D5D522E8}" sourceName="Service">
  <pivotTables>
    <pivotTable tabId="4" name="TCD_Service"/>
    <pivotTable tabId="4" name="TCD_Age"/>
    <pivotTable tabId="4" name="TCD_Anc_entreprise"/>
  </pivotTables>
  <data>
    <tabular pivotCacheId="40883775">
      <items count="6">
        <i x="5" s="1"/>
        <i x="4" s="1"/>
        <i x="3" s="1"/>
        <i x="0" s="1"/>
        <i x="2" s="1"/>
        <i x="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Métier" xr10:uid="{83BF744D-5D21-2A4A-8552-DA202A93D40E}" sourceName="Métier actuel">
  <extLst>
    <x:ext xmlns:x15="http://schemas.microsoft.com/office/spreadsheetml/2010/11/main" uri="{2F2917AC-EB37-4324-AD4E-5DD8C200BD13}">
      <x15:tableSlicerCache tableId="2" column="1"/>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Type_de_compétence" xr10:uid="{44D61031-AE54-CE45-9F27-5DF417D0BE10}" sourceName="Soft ou hard skill ?">
  <extLst>
    <x:ext xmlns:x15="http://schemas.microsoft.com/office/spreadsheetml/2010/11/main" uri="{2F2917AC-EB37-4324-AD4E-5DD8C200BD13}">
      <x15:tableSlicerCache tableId="2" column="14"/>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xe" xr10:uid="{240F49F2-1A64-8842-BD9E-0B86E8D11868}" sourceName="Sexe">
  <extLst>
    <x:ext xmlns:x15="http://schemas.microsoft.com/office/spreadsheetml/2010/11/main" uri="{2F2917AC-EB37-4324-AD4E-5DD8C200BD13}">
      <x15:tableSlicerCache tableId="2" column="6"/>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rvice1" xr10:uid="{49CCB740-91A6-8B4E-A11F-BB51703064AE}" sourceName="Service">
  <extLst>
    <x:ext xmlns:x15="http://schemas.microsoft.com/office/spreadsheetml/2010/11/main" uri="{2F2917AC-EB37-4324-AD4E-5DD8C200BD13}">
      <x15:tableSlicerCache tableId="2" column="11"/>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xe2" xr10:uid="{5831FB99-207C-144C-B8B5-52032CA07F67}" sourceName="Sexe">
  <extLst>
    <x:ext xmlns:x15="http://schemas.microsoft.com/office/spreadsheetml/2010/11/main" uri="{2F2917AC-EB37-4324-AD4E-5DD8C200BD13}">
      <x15:tableSlicerCache tableId="1" column="4"/>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Service2" xr10:uid="{92C96726-ECFD-8041-A92F-5157C7651CB9}" sourceName="Service">
  <extLst>
    <x:ext xmlns:x15="http://schemas.microsoft.com/office/spreadsheetml/2010/11/main" uri="{2F2917AC-EB37-4324-AD4E-5DD8C200BD13}">
      <x15:tableSlicerCache tableId="1" column="9"/>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_Métier_actuel1" xr10:uid="{F5A57F9A-1330-EF41-BC00-EE782AA229D5}" sourceName="Métier actuel">
  <extLst>
    <x:ext xmlns:x15="http://schemas.microsoft.com/office/spreadsheetml/2010/11/main" uri="{2F2917AC-EB37-4324-AD4E-5DD8C200BD13}">
      <x15:tableSlicerCache tableId="1"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xe 3" xr10:uid="{B841FD9A-4609-5540-91C8-AC15734FBF94}" cache="Segment_Sexe2" caption="Sexe" style="SlicerStyleOther2" rowHeight="251883"/>
  <slicer name="Service 2" xr10:uid="{08EE6440-E6CC-DD48-9EF7-47AE713D962C}" cache="Segment_Service2" caption="Service" columnCount="2" style="SlicerStyleOther2" rowHeight="251883"/>
  <slicer name="Métier actuel 1" xr10:uid="{612B79D3-CC34-A04A-8D6C-9D7873A326EE}" cache="Segment_Métier_actuel1" caption="Métier actuel" columnCount="4" style="SlicerStyleOther2" rowHeight="251883"/>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xe 1" xr10:uid="{3914FEB2-5840-6843-AE62-8ED118B28CD3}" cache="Segment_Sexe1" caption="Sexe" style="SlicerStyleOther2" rowHeight="251883"/>
  <slicer name="Service" xr10:uid="{5D1F90DF-0BDC-7D4E-9EBF-B36B646A75A3}" cache="Segment_Service" caption="Service" columnCount="2" style="SlicerStyleOther2" rowHeight="251883"/>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étier 1" xr10:uid="{9F8EDA54-E4F5-554A-9355-EDABB88AA709}" cache="Segment_Métier" caption="Métier actuel" columnCount="2" style="SlicerStyleOther2" rowHeight="251883"/>
  <slicer name="Type de compétence_x000a_(soft ou hard skill)" xr10:uid="{E8057394-2837-E345-ABE5-41678471A8B7}" cache="Segment_Type_de_compétence" caption="Soft ou hard skill ?" columnCount="2" style="SlicerStyleOther2" rowHeight="256032"/>
  <slicer name="Sexe 2" xr10:uid="{7292E490-85A6-6644-9AB6-51902BD8A966}" cache="Segment_Sexe" caption="Sexe" columnCount="2" style="SlicerStyleOther2" rowHeight="256032"/>
  <slicer name="Service 1" xr10:uid="{B3F975D8-5754-3E41-9EE9-8757763734C8}" cache="Segment_Service1" caption="Service" columnCount="2" style="SlicerStyleOther2" rowHeight="251883"/>
  <slicer name="Compétence" xr10:uid="{A968345B-AFC5-504A-8FF8-7E102A20CC07}" cache="Segment_Compétence" caption="Compétence" columnCount="2" style="SlicerStyleOther2" rowHeight="251883"/>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étier 2" xr10:uid="{602C9E18-B405-9C4E-8B3A-7751ACAD7885}" cache="Segment_Métier" caption="Métier actuel" columnCount="2" style="SlicerStyleOther2" rowHeight="251883"/>
  <slicer name="Type de compétence_x000a_(soft ou hard skill) 1" xr10:uid="{35449110-8778-F644-A22B-59E403324081}" cache="Segment_Type_de_compétence" caption="Soft ou hard skill ?" columnCount="2" style="SlicerStyleOther2" rowHeight="256032"/>
  <slicer name="Sexe 9" xr10:uid="{FAF7B2DB-24AC-224C-95EE-C49293DFC7CA}" cache="Segment_Sexe" caption="Sexe" columnCount="2" style="SlicerStyleOther2" rowHeight="256032"/>
  <slicer name="Service 5" xr10:uid="{25307908-C366-6F4A-827D-F9717298A361}" cache="Segment_Service1" caption="Service" columnCount="2" style="SlicerStyleOther2" rowHeight="251883"/>
  <slicer name="Compétence 3" xr10:uid="{2E26AF12-5E2F-5A49-A87F-152192A45CC5}" cache="Segment_Compétence" caption="Compétence" columnCount="2" style="SlicerStyleOther2"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74371A-B2A3-5046-BCBF-317DA0D097DC}" name="Salariés" displayName="Salariés" ref="A10:L67" totalsRowShown="0" headerRowDxfId="29" dataDxfId="28">
  <autoFilter ref="A10:L67" xr:uid="{651A540F-6559-7448-9ED3-A1D2B8796107}"/>
  <sortState xmlns:xlrd2="http://schemas.microsoft.com/office/spreadsheetml/2017/richdata2" ref="A11:L67">
    <sortCondition ref="A10:A67"/>
  </sortState>
  <tableColumns count="12">
    <tableColumn id="17" xr3:uid="{BB77418D-20E4-5C4E-95E4-7DA3B43A1084}" name="NOM et Prénom" dataDxfId="27"/>
    <tableColumn id="4" xr3:uid="{9BFB6289-B236-E545-9E1F-4DD0F0624C64}" name="Sexe" dataDxfId="26"/>
    <tableColumn id="3" xr3:uid="{078A19F8-9F27-8B4A-B9D4-B5D7EA161837}" name="Date de_x000a_naissance" dataDxfId="25"/>
    <tableColumn id="9" xr3:uid="{89C3E0B1-487D-CA4E-8857-16331CC8DD20}" name="Service" dataDxfId="24"/>
    <tableColumn id="5" xr3:uid="{458EF8A0-CBE7-654D-AE88-B150B5E6AB76}" name="Métier actuel" dataDxfId="23"/>
    <tableColumn id="2" xr3:uid="{D64AC840-B007-004C-A500-0C6C5D289972}" name="N+1 (NOM Prénom)" dataDxfId="22"/>
    <tableColumn id="6" xr3:uid="{6283E3EB-F573-4C42-9434-03B3972E1090}" name="Date d'entrée _x000a_dans l'entreprise" dataDxfId="21"/>
    <tableColumn id="15" xr3:uid="{81FA748B-A7FE-5041-9E5F-4D2A556FC024}" name="Date d'entrée _x000a_dans le poste actuel" dataDxfId="20"/>
    <tableColumn id="8" xr3:uid="{B63299EF-21E4-2944-8DAA-F2ED9CA572E3}" name="Métier_x000a_précédent" dataDxfId="19"/>
    <tableColumn id="10" xr3:uid="{0F0D15ED-FB8B-4246-ADE9-0272A433FE1C}" name="Age" dataDxfId="18">
      <calculatedColumnFormula>IF(Salariés[[#This Row],[Date de
naissance]]="","",DATEDIF(Salariés[[#This Row],[Date de
naissance]],TODAY(),"Y"))</calculatedColumnFormula>
    </tableColumn>
    <tableColumn id="7" xr3:uid="{4E05DF85-6CAE-3947-A893-46517B1E62CC}" name="Ancienneté _x000a_dans l'entreprise" dataDxfId="17">
      <calculatedColumnFormula>IFERROR(IF(Salariés[[#This Row],[Date d''entrée 
dans l''entreprise]]="","",DATEDIF(Salariés[[#This Row],[Date d''entrée 
dans l''entreprise]],TODAY(),"Y")),0)</calculatedColumnFormula>
    </tableColumn>
    <tableColumn id="16" xr3:uid="{11EAB622-CE51-5240-9A0B-BF02EA5A3F9A}" name="Ancienneté _x000a_dans le poste" dataDxfId="16">
      <calculatedColumnFormula>IFERROR(IF(Salariés[[#This Row],[Date d''entrée 
dans le poste actuel]]="","",DATEDIF(Salariés[[#This Row],[Date d''entrée 
dans le poste actuel]],TODAY(),"Y")),0)</calculatedColumnFormula>
    </tableColumn>
  </tableColumns>
  <tableStyleInfo name="Morpheus"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82260CB-79E0-8E42-AD5C-6A63EC223A23}" name="Compétences" displayName="Compétences" ref="A12:J561" totalsRowShown="0" headerRowDxfId="12" dataDxfId="11">
  <autoFilter ref="A12:J561" xr:uid="{651A540F-6559-7448-9ED3-A1D2B8796107}"/>
  <sortState xmlns:xlrd2="http://schemas.microsoft.com/office/spreadsheetml/2017/richdata2" ref="A13:J561">
    <sortCondition ref="A13:A561"/>
    <sortCondition descending="1" ref="B13:B561"/>
  </sortState>
  <tableColumns count="10">
    <tableColumn id="13" xr3:uid="{F3161D7B-31A2-2240-A3F6-D89148FE548E}" name="Salarié (NOM Prénom)" dataDxfId="10"/>
    <tableColumn id="14" xr3:uid="{56270775-FF8C-6D4F-A4DB-EB9614627E34}" name="Soft ou hard skill ?" dataDxfId="9"/>
    <tableColumn id="2" xr3:uid="{E866C612-EEE8-6D49-83F6-0F8DA425B002}" name="Compétence" dataDxfId="8"/>
    <tableColumn id="3" xr3:uid="{957835EE-3062-2041-820C-6682F4356634}" name="Niveau_x000a_attendu" dataDxfId="7"/>
    <tableColumn id="4" xr3:uid="{B3EB07E9-2023-F443-9DC3-C636078EC86E}" name="Niveau_x000a_évalué" dataDxfId="6"/>
    <tableColumn id="1" xr3:uid="{C6E6C66B-20A2-A84F-9233-15582DAE13F0}" name="Métier actuel" dataDxfId="5">
      <calculatedColumnFormula>IF(Compétences[[#This Row],[Salarié (NOM Prénom)]]="","",IF(_xlfn.XLOOKUP(Compétences[[#This Row],[Salarié (NOM Prénom)]],Salariés[NOM et Prénom],Salariés[Métier actuel])=0,"",_xlfn.XLOOKUP(Compétences[[#This Row],[Salarié (NOM Prénom)]],Salariés[NOM et Prénom],Salariés[Métier actuel])))</calculatedColumnFormula>
    </tableColumn>
    <tableColumn id="12" xr3:uid="{B60101B1-598E-9541-A0A5-DF241F4DA519}" name="N+1 (NOM Prénom)" dataDxfId="4">
      <calculatedColumnFormula>IF(Compétences[[#This Row],[Salarié (NOM Prénom)]]="","",IF(_xlfn.XLOOKUP(Compétences[[#This Row],[Salarié (NOM Prénom)]],Salariés[NOM et Prénom],Salariés[N+1 (NOM Prénom)])=0,"",_xlfn.XLOOKUP(Compétences[[#This Row],[Salarié (NOM Prénom)]],Salariés[NOM et Prénom],Salariés[N+1 (NOM Prénom)])))</calculatedColumnFormula>
    </tableColumn>
    <tableColumn id="6" xr3:uid="{1AD179B6-C7A5-3A42-913E-4BCDD75F59DE}" name="Sexe" dataDxfId="3">
      <calculatedColumnFormula>IF(Compétences[[#This Row],[Salarié (NOM Prénom)]]="","",IF(_xlfn.XLOOKUP(Compétences[[#This Row],[Salarié (NOM Prénom)]],Salariés[NOM et Prénom],Salariés[Sexe])=0,"",_xlfn.XLOOKUP(Compétences[[#This Row],[Salarié (NOM Prénom)]],Salariés[NOM et Prénom],Salariés[Sexe])))</calculatedColumnFormula>
    </tableColumn>
    <tableColumn id="11" xr3:uid="{0347A27A-B6C3-5846-84ED-12A4E5EA4A03}" name="Service" dataDxfId="2">
      <calculatedColumnFormula>IF(Compétences[[#This Row],[Salarié (NOM Prénom)]]="","",IF(_xlfn.XLOOKUP(Compétences[[#This Row],[Salarié (NOM Prénom)]],Salariés[NOM et Prénom],Salariés[Service])=0,"",_xlfn.XLOOKUP(Compétences[[#This Row],[Salarié (NOM Prénom)]],Salariés[NOM et Prénom],Salariés[Service])))</calculatedColumnFormula>
    </tableColumn>
    <tableColumn id="9" xr3:uid="{EB6913BB-141E-B544-AE11-B05B39E6BE3D}" name="AGREGAT" dataDxfId="1">
      <calculatedColumnFormula>_xlfn.AGGREGATE(3,5,Compétences[[#This Row],[Salarié (NOM Prénom)]])</calculatedColumnFormula>
    </tableColumn>
  </tableColumns>
  <tableStyleInfo name="Morpheus"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morpheus-formation.fr/formation/excel/avance/" TargetMode="External"/><Relationship Id="rId2" Type="http://schemas.openxmlformats.org/officeDocument/2006/relationships/hyperlink" Target="https://www.morpheus-formation.fr/formation/excel/intermediaire/" TargetMode="External"/><Relationship Id="rId1" Type="http://schemas.openxmlformats.org/officeDocument/2006/relationships/hyperlink" Target="https://www.morpheus-formation.fr/formation/excel/debutant/" TargetMode="External"/><Relationship Id="rId5" Type="http://schemas.openxmlformats.org/officeDocument/2006/relationships/drawing" Target="../drawings/drawing1.xml"/><Relationship Id="rId4" Type="http://schemas.openxmlformats.org/officeDocument/2006/relationships/hyperlink" Target="https://www.morpheus-formation.fr/exce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2.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table" Target="../tables/table2.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microsoft.com/office/2007/relationships/slicer" Target="../slicers/slicer4.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48277-9FAD-8349-B8EA-3B1B5E5310C3}">
  <sheetPr>
    <tabColor theme="8" tint="0.79998168889431442"/>
  </sheetPr>
  <dimension ref="B2:E15"/>
  <sheetViews>
    <sheetView showGridLines="0" tabSelected="1" zoomScaleNormal="100" workbookViewId="0">
      <selection activeCell="B6" sqref="B6"/>
    </sheetView>
  </sheetViews>
  <sheetFormatPr baseColWidth="10" defaultColWidth="10.83203125" defaultRowHeight="15"/>
  <cols>
    <col min="1" max="1" width="2.83203125" style="25" customWidth="1"/>
    <col min="2" max="2" width="40.83203125" style="25" customWidth="1"/>
    <col min="3" max="3" width="10.83203125" style="25" customWidth="1"/>
    <col min="4" max="4" width="20.83203125" style="25" customWidth="1"/>
    <col min="5" max="5" width="80.83203125" style="25" customWidth="1"/>
    <col min="6" max="16384" width="10.83203125" style="25"/>
  </cols>
  <sheetData>
    <row r="2" spans="2:5" ht="50" customHeight="1"/>
    <row r="3" spans="2:5" ht="50" customHeight="1"/>
    <row r="4" spans="2:5" ht="40" customHeight="1" thickBot="1"/>
    <row r="5" spans="2:5" ht="30" customHeight="1" thickBot="1">
      <c r="B5" s="26" t="s">
        <v>195</v>
      </c>
      <c r="D5" s="50" t="s">
        <v>173</v>
      </c>
      <c r="E5" s="51"/>
    </row>
    <row r="6" spans="2:5" ht="30" customHeight="1" thickBot="1">
      <c r="B6" s="44" t="s">
        <v>205</v>
      </c>
      <c r="D6" s="52" t="s">
        <v>174</v>
      </c>
      <c r="E6" s="55" t="s">
        <v>197</v>
      </c>
    </row>
    <row r="7" spans="2:5" ht="30" customHeight="1" thickBot="1">
      <c r="B7" s="27"/>
      <c r="D7" s="53"/>
      <c r="E7" s="56"/>
    </row>
    <row r="8" spans="2:5" ht="30" customHeight="1" thickBot="1">
      <c r="B8" s="26" t="s">
        <v>198</v>
      </c>
      <c r="D8" s="53"/>
      <c r="E8" s="56"/>
    </row>
    <row r="9" spans="2:5" ht="30" customHeight="1" thickBot="1">
      <c r="B9" s="44" t="s">
        <v>205</v>
      </c>
      <c r="D9" s="53"/>
      <c r="E9" s="56"/>
    </row>
    <row r="10" spans="2:5" ht="30" customHeight="1" thickBot="1">
      <c r="B10" s="27"/>
      <c r="D10" s="53"/>
      <c r="E10" s="56"/>
    </row>
    <row r="11" spans="2:5" ht="30" customHeight="1" thickBot="1">
      <c r="B11" s="26" t="s">
        <v>199</v>
      </c>
      <c r="D11" s="54"/>
      <c r="E11" s="57"/>
    </row>
    <row r="12" spans="2:5" ht="30" customHeight="1" thickBot="1">
      <c r="B12" s="44" t="s">
        <v>205</v>
      </c>
      <c r="D12" s="46" t="s">
        <v>200</v>
      </c>
      <c r="E12" s="48" t="s">
        <v>201</v>
      </c>
    </row>
    <row r="13" spans="2:5" ht="30" customHeight="1" thickBot="1">
      <c r="B13" s="27"/>
      <c r="D13" s="54"/>
      <c r="E13" s="57"/>
    </row>
    <row r="14" spans="2:5" ht="30" customHeight="1" thickBot="1">
      <c r="B14" s="26" t="s">
        <v>202</v>
      </c>
      <c r="D14" s="46" t="s">
        <v>203</v>
      </c>
      <c r="E14" s="48" t="s">
        <v>204</v>
      </c>
    </row>
    <row r="15" spans="2:5" ht="30" customHeight="1" thickBot="1">
      <c r="B15" s="45" t="s">
        <v>196</v>
      </c>
      <c r="D15" s="47"/>
      <c r="E15" s="49"/>
    </row>
  </sheetData>
  <sheetProtection algorithmName="SHA-512" hashValue="rnsXj1VaE9DdZqWWLnDrZXYtN8WLLmrAdtAgF4ryBx/qaqRk1SuIY32YKXcZy5Sr68rnjPMBWW6UJ6lxj4IbnQ==" saltValue="wwxDehx3URQyzMvYC3U2gA==" spinCount="100000" sheet="1" selectLockedCells="1"/>
  <mergeCells count="7">
    <mergeCell ref="D14:D15"/>
    <mergeCell ref="E14:E15"/>
    <mergeCell ref="D5:E5"/>
    <mergeCell ref="D6:D11"/>
    <mergeCell ref="E6:E11"/>
    <mergeCell ref="D12:D13"/>
    <mergeCell ref="E12:E13"/>
  </mergeCells>
  <hyperlinks>
    <hyperlink ref="B6" r:id="rId1" tooltip="Découvrir le programme" xr:uid="{9FDB5737-87FC-5E4A-A832-E212739F99EF}"/>
    <hyperlink ref="B9" r:id="rId2" tooltip="Découvrir le programme" xr:uid="{F688CE5A-9DBD-C04B-AB5B-498909F3B289}"/>
    <hyperlink ref="B12" r:id="rId3" tooltip="Découvrir le programme" xr:uid="{EB2A7617-6935-7E4F-A368-7F7BA0FB8FDF}"/>
    <hyperlink ref="B15" r:id="rId4" tooltip="Découvrir les programmes" xr:uid="{B9307AF2-739F-CB46-9E69-8A28C65EABD7}"/>
  </hyperlinks>
  <pageMargins left="0.7" right="0.7" top="0.75" bottom="0.75" header="0.3" footer="0.3"/>
  <pageSetup paperSize="9" orientation="portrait" horizontalDpi="0" verticalDpi="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7E955-09FB-1243-BF7C-EC548C32695C}">
  <sheetPr>
    <tabColor theme="8" tint="0.79998168889431442"/>
  </sheetPr>
  <dimension ref="A1:A41"/>
  <sheetViews>
    <sheetView showGridLines="0" zoomScaleNormal="100" workbookViewId="0"/>
  </sheetViews>
  <sheetFormatPr baseColWidth="10" defaultRowHeight="16"/>
  <sheetData>
    <row r="1" customFormat="1"/>
    <row r="7" customFormat="1"/>
    <row r="8" customFormat="1"/>
    <row r="9" customFormat="1"/>
    <row r="10" customFormat="1"/>
    <row r="11" customFormat="1"/>
    <row r="12" customFormat="1"/>
    <row r="13" customFormat="1"/>
    <row r="14" customFormat="1"/>
    <row r="15" customFormat="1"/>
    <row r="16" customFormat="1"/>
    <row r="23" customFormat="1"/>
    <row r="25" customFormat="1"/>
    <row r="26" customFormat="1"/>
    <row r="27" customFormat="1"/>
    <row r="28" customFormat="1"/>
    <row r="29" customFormat="1"/>
    <row r="34" customFormat="1"/>
    <row r="35" customFormat="1"/>
    <row r="37" customFormat="1"/>
    <row r="38" customFormat="1"/>
    <row r="39" customFormat="1"/>
    <row r="40" customFormat="1"/>
    <row r="41" customFormat="1"/>
  </sheetData>
  <sheetProtection algorithmName="SHA-512" hashValue="isRPu+6Mn+TfdlmfV7On5jHuFrL703Vo4lXfN1Z5XAvAQ7nIr7jHqSCLzH6srUKkm3WUzSGitjgXTLfILJhjyA==" saltValue="ajmD0i9LuHmIm0W8FM9Jyg==" spinCount="100000" sheet="1" objects="1" scenarios="1" selectLockedCells="1" selectUnlockedCell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7AD9-B1AA-574C-AC91-044A92779284}">
  <sheetPr>
    <tabColor rgb="FF00518B"/>
  </sheetPr>
  <dimension ref="A10:M67"/>
  <sheetViews>
    <sheetView showGridLines="0" zoomScaleNormal="100" workbookViewId="0">
      <pane xSplit="1" ySplit="10" topLeftCell="B11" activePane="bottomRight" state="frozen"/>
      <selection activeCell="B6" sqref="B6"/>
      <selection pane="topRight" activeCell="B6" sqref="B6"/>
      <selection pane="bottomLeft" activeCell="B6" sqref="B6"/>
      <selection pane="bottomRight" activeCell="A10" sqref="A10"/>
    </sheetView>
  </sheetViews>
  <sheetFormatPr baseColWidth="10" defaultRowHeight="16"/>
  <cols>
    <col min="1" max="1" width="25.83203125" style="1" customWidth="1"/>
    <col min="2" max="2" width="11.83203125" style="1" customWidth="1"/>
    <col min="3" max="3" width="13.33203125" style="1" customWidth="1"/>
    <col min="4" max="4" width="15.83203125" style="1" customWidth="1"/>
    <col min="5" max="5" width="30.83203125" style="1" customWidth="1"/>
    <col min="6" max="9" width="20.83203125" style="1" customWidth="1"/>
    <col min="10" max="10" width="10.83203125" style="1"/>
    <col min="11" max="13" width="18.33203125" style="1" customWidth="1"/>
  </cols>
  <sheetData>
    <row r="10" spans="1:12" ht="32">
      <c r="A10" s="28" t="s">
        <v>0</v>
      </c>
      <c r="B10" s="29" t="s">
        <v>1</v>
      </c>
      <c r="C10" s="29" t="s">
        <v>2</v>
      </c>
      <c r="D10" s="29" t="s">
        <v>3</v>
      </c>
      <c r="E10" s="29" t="s">
        <v>4</v>
      </c>
      <c r="F10" s="29" t="s">
        <v>5</v>
      </c>
      <c r="G10" s="29" t="s">
        <v>6</v>
      </c>
      <c r="H10" s="29" t="s">
        <v>7</v>
      </c>
      <c r="I10" s="30" t="s">
        <v>161</v>
      </c>
      <c r="J10" s="29" t="s">
        <v>8</v>
      </c>
      <c r="K10" s="29" t="s">
        <v>9</v>
      </c>
      <c r="L10" s="29" t="s">
        <v>10</v>
      </c>
    </row>
    <row r="11" spans="1:12">
      <c r="A11" s="1" t="s">
        <v>61</v>
      </c>
      <c r="B11" s="1" t="s">
        <v>159</v>
      </c>
      <c r="C11" s="31">
        <v>26371</v>
      </c>
      <c r="D11" s="1" t="s">
        <v>19</v>
      </c>
      <c r="E11" s="1" t="s">
        <v>30</v>
      </c>
      <c r="F11" s="1" t="s">
        <v>43</v>
      </c>
      <c r="G11" s="32">
        <v>45210</v>
      </c>
      <c r="H11" s="32">
        <v>45418</v>
      </c>
      <c r="I11" s="33" t="s">
        <v>62</v>
      </c>
      <c r="J11" s="34">
        <f ca="1">IF(Salariés[[#This Row],[Date de
naissance]]="","",DATEDIF(Salariés[[#This Row],[Date de
naissance]],TODAY(),"Y"))</f>
        <v>52</v>
      </c>
      <c r="K11" s="35">
        <f ca="1">IFERROR(IF(Salariés[[#This Row],[Date d''entrée 
dans l''entreprise]]="","",DATEDIF(Salariés[[#This Row],[Date d''entrée 
dans l''entreprise]],TODAY(),"Y")),0)</f>
        <v>0</v>
      </c>
      <c r="L11" s="35">
        <f ca="1">IFERROR(IF(Salariés[[#This Row],[Date d''entrée 
dans le poste actuel]]="","",DATEDIF(Salariés[[#This Row],[Date d''entrée 
dans le poste actuel]],TODAY(),"Y")),0)</f>
        <v>0</v>
      </c>
    </row>
    <row r="12" spans="1:12">
      <c r="A12" s="1" t="s">
        <v>69</v>
      </c>
      <c r="B12" s="1" t="s">
        <v>160</v>
      </c>
      <c r="C12" s="31">
        <v>29333</v>
      </c>
      <c r="D12" s="1" t="s">
        <v>34</v>
      </c>
      <c r="E12" s="1" t="s">
        <v>71</v>
      </c>
      <c r="F12" s="1" t="s">
        <v>70</v>
      </c>
      <c r="G12" s="32">
        <v>45221</v>
      </c>
      <c r="H12" s="32">
        <v>45272</v>
      </c>
      <c r="I12" s="33" t="s">
        <v>65</v>
      </c>
      <c r="J12" s="34">
        <f ca="1">IF(Salariés[[#This Row],[Date de
naissance]]="","",DATEDIF(Salariés[[#This Row],[Date de
naissance]],TODAY(),"Y"))</f>
        <v>44</v>
      </c>
      <c r="K12" s="35">
        <f ca="1">IFERROR(IF(Salariés[[#This Row],[Date d''entrée 
dans l''entreprise]]="","",DATEDIF(Salariés[[#This Row],[Date d''entrée 
dans l''entreprise]],TODAY(),"Y")),0)</f>
        <v>0</v>
      </c>
      <c r="L12" s="35">
        <f ca="1">IFERROR(IF(Salariés[[#This Row],[Date d''entrée 
dans le poste actuel]]="","",DATEDIF(Salariés[[#This Row],[Date d''entrée 
dans le poste actuel]],TODAY(),"Y")),0)</f>
        <v>0</v>
      </c>
    </row>
    <row r="13" spans="1:12">
      <c r="A13" s="1" t="s">
        <v>148</v>
      </c>
      <c r="B13" s="1" t="s">
        <v>159</v>
      </c>
      <c r="C13" s="31">
        <v>31055</v>
      </c>
      <c r="D13" s="1" t="s">
        <v>34</v>
      </c>
      <c r="E13" s="1" t="s">
        <v>65</v>
      </c>
      <c r="F13" s="1" t="s">
        <v>78</v>
      </c>
      <c r="G13" s="32">
        <v>43999</v>
      </c>
      <c r="H13" s="32">
        <v>40346</v>
      </c>
      <c r="I13" s="33"/>
      <c r="J13" s="34">
        <f ca="1">IF(Salariés[[#This Row],[Date de
naissance]]="","",DATEDIF(Salariés[[#This Row],[Date de
naissance]],TODAY(),"Y"))</f>
        <v>39</v>
      </c>
      <c r="K13" s="35">
        <f ca="1">IFERROR(IF(Salariés[[#This Row],[Date d''entrée 
dans l''entreprise]]="","",DATEDIF(Salariés[[#This Row],[Date d''entrée 
dans l''entreprise]],TODAY(),"Y")),0)</f>
        <v>3</v>
      </c>
      <c r="L13" s="35">
        <f ca="1">IFERROR(IF(Salariés[[#This Row],[Date d''entrée 
dans le poste actuel]]="","",DATEDIF(Salariés[[#This Row],[Date d''entrée 
dans le poste actuel]],TODAY(),"Y")),0)</f>
        <v>13</v>
      </c>
    </row>
    <row r="14" spans="1:12">
      <c r="A14" s="1" t="s">
        <v>28</v>
      </c>
      <c r="B14" s="1" t="s">
        <v>160</v>
      </c>
      <c r="C14" s="31">
        <v>26894</v>
      </c>
      <c r="D14" s="1" t="s">
        <v>22</v>
      </c>
      <c r="E14" s="1" t="s">
        <v>60</v>
      </c>
      <c r="G14" s="32">
        <v>45118</v>
      </c>
      <c r="H14" s="32">
        <v>45193</v>
      </c>
      <c r="I14" s="33" t="s">
        <v>79</v>
      </c>
      <c r="J14" s="34">
        <f ca="1">IF(Salariés[[#This Row],[Date de
naissance]]="","",DATEDIF(Salariés[[#This Row],[Date de
naissance]],TODAY(),"Y"))</f>
        <v>50</v>
      </c>
      <c r="K14" s="35">
        <f ca="1">IFERROR(IF(Salariés[[#This Row],[Date d''entrée 
dans l''entreprise]]="","",DATEDIF(Salariés[[#This Row],[Date d''entrée 
dans l''entreprise]],TODAY(),"Y")),0)</f>
        <v>0</v>
      </c>
      <c r="L14" s="35">
        <f ca="1">IFERROR(IF(Salariés[[#This Row],[Date d''entrée 
dans le poste actuel]]="","",DATEDIF(Salariés[[#This Row],[Date d''entrée 
dans le poste actuel]],TODAY(),"Y")),0)</f>
        <v>0</v>
      </c>
    </row>
    <row r="15" spans="1:12">
      <c r="A15" s="1" t="s">
        <v>49</v>
      </c>
      <c r="B15" s="1" t="s">
        <v>159</v>
      </c>
      <c r="C15" s="31">
        <v>26666</v>
      </c>
      <c r="D15" s="1" t="s">
        <v>31</v>
      </c>
      <c r="E15" s="1" t="s">
        <v>47</v>
      </c>
      <c r="G15" s="32">
        <v>42209</v>
      </c>
      <c r="H15" s="32">
        <v>45454</v>
      </c>
      <c r="I15" s="33" t="s">
        <v>73</v>
      </c>
      <c r="J15" s="34">
        <f ca="1">IF(Salariés[[#This Row],[Date de
naissance]]="","",DATEDIF(Salariés[[#This Row],[Date de
naissance]],TODAY(),"Y"))</f>
        <v>51</v>
      </c>
      <c r="K15" s="35">
        <f ca="1">IFERROR(IF(Salariés[[#This Row],[Date d''entrée 
dans l''entreprise]]="","",DATEDIF(Salariés[[#This Row],[Date d''entrée 
dans l''entreprise]],TODAY(),"Y")),0)</f>
        <v>8</v>
      </c>
      <c r="L15" s="35">
        <f ca="1">IFERROR(IF(Salariés[[#This Row],[Date d''entrée 
dans le poste actuel]]="","",DATEDIF(Salariés[[#This Row],[Date d''entrée 
dans le poste actuel]],TODAY(),"Y")),0)</f>
        <v>0</v>
      </c>
    </row>
    <row r="16" spans="1:12">
      <c r="A16" s="1" t="s">
        <v>175</v>
      </c>
      <c r="B16" s="1" t="s">
        <v>160</v>
      </c>
      <c r="C16" s="31">
        <v>26960</v>
      </c>
      <c r="D16" s="1" t="s">
        <v>19</v>
      </c>
      <c r="E16" s="1" t="s">
        <v>62</v>
      </c>
      <c r="F16" s="1" t="s">
        <v>43</v>
      </c>
      <c r="G16" s="32">
        <v>43214</v>
      </c>
      <c r="H16" s="32">
        <v>43214</v>
      </c>
      <c r="I16" s="33"/>
      <c r="J16" s="34">
        <f ca="1">IF(Salariés[[#This Row],[Date de
naissance]]="","",DATEDIF(Salariés[[#This Row],[Date de
naissance]],TODAY(),"Y"))</f>
        <v>50</v>
      </c>
      <c r="K16" s="35">
        <f ca="1">IFERROR(IF(Salariés[[#This Row],[Date d''entrée 
dans l''entreprise]]="","",DATEDIF(Salariés[[#This Row],[Date d''entrée 
dans l''entreprise]],TODAY(),"Y")),0)</f>
        <v>6</v>
      </c>
      <c r="L16" s="35">
        <f ca="1">IFERROR(IF(Salariés[[#This Row],[Date d''entrée 
dans le poste actuel]]="","",DATEDIF(Salariés[[#This Row],[Date d''entrée 
dans le poste actuel]],TODAY(),"Y")),0)</f>
        <v>6</v>
      </c>
    </row>
    <row r="17" spans="1:12">
      <c r="A17" s="1" t="s">
        <v>68</v>
      </c>
      <c r="B17" s="1" t="s">
        <v>160</v>
      </c>
      <c r="C17" s="31">
        <v>32106</v>
      </c>
      <c r="D17" s="1" t="s">
        <v>15</v>
      </c>
      <c r="E17" s="1" t="s">
        <v>38</v>
      </c>
      <c r="G17" s="32">
        <v>45128</v>
      </c>
      <c r="H17" s="32">
        <v>45382</v>
      </c>
      <c r="I17" s="33" t="s">
        <v>54</v>
      </c>
      <c r="J17" s="34">
        <f ca="1">IF(Salariés[[#This Row],[Date de
naissance]]="","",DATEDIF(Salariés[[#This Row],[Date de
naissance]],TODAY(),"Y"))</f>
        <v>36</v>
      </c>
      <c r="K17" s="35">
        <f ca="1">IFERROR(IF(Salariés[[#This Row],[Date d''entrée 
dans l''entreprise]]="","",DATEDIF(Salariés[[#This Row],[Date d''entrée 
dans l''entreprise]],TODAY(),"Y")),0)</f>
        <v>0</v>
      </c>
      <c r="L17" s="35">
        <f ca="1">IFERROR(IF(Salariés[[#This Row],[Date d''entrée 
dans le poste actuel]]="","",DATEDIF(Salariés[[#This Row],[Date d''entrée 
dans le poste actuel]],TODAY(),"Y")),0)</f>
        <v>0</v>
      </c>
    </row>
    <row r="18" spans="1:12">
      <c r="A18" s="1" t="s">
        <v>90</v>
      </c>
      <c r="B18" s="1" t="s">
        <v>160</v>
      </c>
      <c r="C18" s="31">
        <v>28431</v>
      </c>
      <c r="D18" s="1" t="s">
        <v>22</v>
      </c>
      <c r="E18" s="1" t="s">
        <v>25</v>
      </c>
      <c r="F18" s="1" t="s">
        <v>23</v>
      </c>
      <c r="G18" s="32">
        <v>42104</v>
      </c>
      <c r="H18" s="32">
        <v>42104</v>
      </c>
      <c r="I18" s="33"/>
      <c r="J18" s="34">
        <f ca="1">IF(Salariés[[#This Row],[Date de
naissance]]="","",DATEDIF(Salariés[[#This Row],[Date de
naissance]],TODAY(),"Y"))</f>
        <v>46</v>
      </c>
      <c r="K18" s="35">
        <f ca="1">IFERROR(IF(Salariés[[#This Row],[Date d''entrée 
dans l''entreprise]]="","",DATEDIF(Salariés[[#This Row],[Date d''entrée 
dans l''entreprise]],TODAY(),"Y")),0)</f>
        <v>9</v>
      </c>
      <c r="L18" s="35">
        <f ca="1">IFERROR(IF(Salariés[[#This Row],[Date d''entrée 
dans le poste actuel]]="","",DATEDIF(Salariés[[#This Row],[Date d''entrée 
dans le poste actuel]],TODAY(),"Y")),0)</f>
        <v>9</v>
      </c>
    </row>
    <row r="19" spans="1:12">
      <c r="A19" s="1" t="s">
        <v>40</v>
      </c>
      <c r="B19" s="1" t="s">
        <v>159</v>
      </c>
      <c r="C19" s="31">
        <v>26037</v>
      </c>
      <c r="D19" s="1" t="s">
        <v>11</v>
      </c>
      <c r="E19" s="1" t="s">
        <v>27</v>
      </c>
      <c r="G19" s="32">
        <v>45010</v>
      </c>
      <c r="H19" s="32">
        <v>45337</v>
      </c>
      <c r="I19" s="33" t="s">
        <v>39</v>
      </c>
      <c r="J19" s="34">
        <f ca="1">IF(Salariés[[#This Row],[Date de
naissance]]="","",DATEDIF(Salariés[[#This Row],[Date de
naissance]],TODAY(),"Y"))</f>
        <v>53</v>
      </c>
      <c r="K19" s="35">
        <f ca="1">IFERROR(IF(Salariés[[#This Row],[Date d''entrée 
dans l''entreprise]]="","",DATEDIF(Salariés[[#This Row],[Date d''entrée 
dans l''entreprise]],TODAY(),"Y")),0)</f>
        <v>1</v>
      </c>
      <c r="L19" s="35">
        <f ca="1">IFERROR(IF(Salariés[[#This Row],[Date d''entrée 
dans le poste actuel]]="","",DATEDIF(Salariés[[#This Row],[Date d''entrée 
dans le poste actuel]],TODAY(),"Y")),0)</f>
        <v>0</v>
      </c>
    </row>
    <row r="20" spans="1:12">
      <c r="A20" s="1" t="s">
        <v>91</v>
      </c>
      <c r="B20" s="1" t="s">
        <v>160</v>
      </c>
      <c r="C20" s="31">
        <v>29139</v>
      </c>
      <c r="D20" s="1" t="s">
        <v>11</v>
      </c>
      <c r="E20" s="1" t="s">
        <v>83</v>
      </c>
      <c r="F20" s="1" t="s">
        <v>13</v>
      </c>
      <c r="G20" s="32">
        <v>43777</v>
      </c>
      <c r="H20" s="32">
        <v>43777</v>
      </c>
      <c r="I20" s="36"/>
      <c r="J20" s="34">
        <f ca="1">IF(Salariés[[#This Row],[Date de
naissance]]="","",DATEDIF(Salariés[[#This Row],[Date de
naissance]],TODAY(),"Y"))</f>
        <v>44</v>
      </c>
      <c r="K20" s="35">
        <f ca="1">IFERROR(IF(Salariés[[#This Row],[Date d''entrée 
dans l''entreprise]]="","",DATEDIF(Salariés[[#This Row],[Date d''entrée 
dans l''entreprise]],TODAY(),"Y")),0)</f>
        <v>4</v>
      </c>
      <c r="L20" s="35">
        <f ca="1">IFERROR(IF(Salariés[[#This Row],[Date d''entrée 
dans le poste actuel]]="","",DATEDIF(Salariés[[#This Row],[Date d''entrée 
dans le poste actuel]],TODAY(),"Y")),0)</f>
        <v>4</v>
      </c>
    </row>
    <row r="21" spans="1:12">
      <c r="A21" s="1" t="s">
        <v>154</v>
      </c>
      <c r="B21" s="1" t="s">
        <v>159</v>
      </c>
      <c r="C21" s="31">
        <v>28023</v>
      </c>
      <c r="D21" s="1" t="s">
        <v>15</v>
      </c>
      <c r="E21" s="1" t="s">
        <v>16</v>
      </c>
      <c r="F21" s="1" t="s">
        <v>67</v>
      </c>
      <c r="G21" s="32">
        <v>44459</v>
      </c>
      <c r="H21" s="32">
        <v>44459</v>
      </c>
      <c r="I21" s="33"/>
      <c r="J21" s="34">
        <f ca="1">IF(Salariés[[#This Row],[Date de
naissance]]="","",DATEDIF(Salariés[[#This Row],[Date de
naissance]],TODAY(),"Y"))</f>
        <v>47</v>
      </c>
      <c r="K21" s="35">
        <f ca="1">IFERROR(IF(Salariés[[#This Row],[Date d''entrée 
dans l''entreprise]]="","",DATEDIF(Salariés[[#This Row],[Date d''entrée 
dans l''entreprise]],TODAY(),"Y")),0)</f>
        <v>2</v>
      </c>
      <c r="L21" s="35">
        <f ca="1">IFERROR(IF(Salariés[[#This Row],[Date d''entrée 
dans le poste actuel]]="","",DATEDIF(Salariés[[#This Row],[Date d''entrée 
dans le poste actuel]],TODAY(),"Y")),0)</f>
        <v>2</v>
      </c>
    </row>
    <row r="22" spans="1:12">
      <c r="A22" s="1" t="s">
        <v>92</v>
      </c>
      <c r="B22" s="1" t="s">
        <v>160</v>
      </c>
      <c r="C22" s="31">
        <v>33208</v>
      </c>
      <c r="D22" s="1" t="s">
        <v>22</v>
      </c>
      <c r="E22" s="1" t="s">
        <v>29</v>
      </c>
      <c r="F22" s="1" t="s">
        <v>23</v>
      </c>
      <c r="G22" s="32">
        <v>42739</v>
      </c>
      <c r="H22" s="32">
        <v>42739</v>
      </c>
      <c r="I22" s="33"/>
      <c r="J22" s="34">
        <f ca="1">IF(Salariés[[#This Row],[Date de
naissance]]="","",DATEDIF(Salariés[[#This Row],[Date de
naissance]],TODAY(),"Y"))</f>
        <v>33</v>
      </c>
      <c r="K22" s="35">
        <f ca="1">IFERROR(IF(Salariés[[#This Row],[Date d''entrée 
dans l''entreprise]]="","",DATEDIF(Salariés[[#This Row],[Date d''entrée 
dans l''entreprise]],TODAY(),"Y")),0)</f>
        <v>7</v>
      </c>
      <c r="L22" s="35">
        <f ca="1">IFERROR(IF(Salariés[[#This Row],[Date d''entrée 
dans le poste actuel]]="","",DATEDIF(Salariés[[#This Row],[Date d''entrée 
dans le poste actuel]],TODAY(),"Y")),0)</f>
        <v>7</v>
      </c>
    </row>
    <row r="23" spans="1:12">
      <c r="A23" s="1" t="s">
        <v>55</v>
      </c>
      <c r="B23" s="1" t="s">
        <v>160</v>
      </c>
      <c r="C23" s="31">
        <v>26090</v>
      </c>
      <c r="D23" s="1" t="s">
        <v>15</v>
      </c>
      <c r="E23" s="1" t="s">
        <v>38</v>
      </c>
      <c r="G23" s="32">
        <v>45041</v>
      </c>
      <c r="H23" s="32">
        <v>45292</v>
      </c>
      <c r="I23" s="33" t="s">
        <v>66</v>
      </c>
      <c r="J23" s="34">
        <f ca="1">IF(Salariés[[#This Row],[Date de
naissance]]="","",DATEDIF(Salariés[[#This Row],[Date de
naissance]],TODAY(),"Y"))</f>
        <v>52</v>
      </c>
      <c r="K23" s="35">
        <f ca="1">IFERROR(IF(Salariés[[#This Row],[Date d''entrée 
dans l''entreprise]]="","",DATEDIF(Salariés[[#This Row],[Date d''entrée 
dans l''entreprise]],TODAY(),"Y")),0)</f>
        <v>1</v>
      </c>
      <c r="L23" s="35">
        <f ca="1">IFERROR(IF(Salariés[[#This Row],[Date d''entrée 
dans le poste actuel]]="","",DATEDIF(Salariés[[#This Row],[Date d''entrée 
dans le poste actuel]],TODAY(),"Y")),0)</f>
        <v>0</v>
      </c>
    </row>
    <row r="24" spans="1:12">
      <c r="A24" s="1" t="s">
        <v>96</v>
      </c>
      <c r="B24" s="1" t="s">
        <v>160</v>
      </c>
      <c r="C24" s="31">
        <v>26102</v>
      </c>
      <c r="D24" s="1" t="s">
        <v>15</v>
      </c>
      <c r="E24" s="1" t="s">
        <v>52</v>
      </c>
      <c r="F24" s="1" t="s">
        <v>53</v>
      </c>
      <c r="G24" s="32">
        <v>43242</v>
      </c>
      <c r="H24" s="32">
        <v>43242</v>
      </c>
      <c r="I24" s="36"/>
      <c r="J24" s="34">
        <f ca="1">IF(Salariés[[#This Row],[Date de
naissance]]="","",DATEDIF(Salariés[[#This Row],[Date de
naissance]],TODAY(),"Y"))</f>
        <v>52</v>
      </c>
      <c r="K24" s="35">
        <f ca="1">IFERROR(IF(Salariés[[#This Row],[Date d''entrée 
dans l''entreprise]]="","",DATEDIF(Salariés[[#This Row],[Date d''entrée 
dans l''entreprise]],TODAY(),"Y")),0)</f>
        <v>5</v>
      </c>
      <c r="L24" s="35">
        <f ca="1">IFERROR(IF(Salariés[[#This Row],[Date d''entrée 
dans le poste actuel]]="","",DATEDIF(Salariés[[#This Row],[Date d''entrée 
dans le poste actuel]],TODAY(),"Y")),0)</f>
        <v>5</v>
      </c>
    </row>
    <row r="25" spans="1:12">
      <c r="A25" s="1" t="s">
        <v>82</v>
      </c>
      <c r="B25" s="1" t="s">
        <v>160</v>
      </c>
      <c r="C25" s="31">
        <v>34205</v>
      </c>
      <c r="D25" s="1" t="s">
        <v>34</v>
      </c>
      <c r="E25" s="1" t="s">
        <v>71</v>
      </c>
      <c r="F25" s="1" t="s">
        <v>72</v>
      </c>
      <c r="G25" s="32">
        <v>43570</v>
      </c>
      <c r="H25" s="32">
        <v>47109</v>
      </c>
      <c r="I25" s="33" t="s">
        <v>35</v>
      </c>
      <c r="J25" s="34">
        <f ca="1">IF(Salariés[[#This Row],[Date de
naissance]]="","",DATEDIF(Salariés[[#This Row],[Date de
naissance]],TODAY(),"Y"))</f>
        <v>30</v>
      </c>
      <c r="K25" s="35">
        <f ca="1">IFERROR(IF(Salariés[[#This Row],[Date d''entrée 
dans l''entreprise]]="","",DATEDIF(Salariés[[#This Row],[Date d''entrée 
dans l''entreprise]],TODAY(),"Y")),0)</f>
        <v>5</v>
      </c>
      <c r="L25" s="35">
        <f ca="1">IFERROR(IF(Salariés[[#This Row],[Date d''entrée 
dans le poste actuel]]="","",DATEDIF(Salariés[[#This Row],[Date d''entrée 
dans le poste actuel]],TODAY(),"Y")),0)</f>
        <v>0</v>
      </c>
    </row>
    <row r="26" spans="1:12">
      <c r="A26" s="1" t="s">
        <v>14</v>
      </c>
      <c r="B26" s="1" t="s">
        <v>159</v>
      </c>
      <c r="C26" s="31">
        <v>28754</v>
      </c>
      <c r="D26" s="1" t="s">
        <v>11</v>
      </c>
      <c r="E26" s="1" t="s">
        <v>27</v>
      </c>
      <c r="G26" s="32">
        <v>43107</v>
      </c>
      <c r="H26" s="32">
        <v>45200</v>
      </c>
      <c r="I26" s="33" t="s">
        <v>83</v>
      </c>
      <c r="J26" s="34">
        <f ca="1">IF(Salariés[[#This Row],[Date de
naissance]]="","",DATEDIF(Salariés[[#This Row],[Date de
naissance]],TODAY(),"Y"))</f>
        <v>45</v>
      </c>
      <c r="K26" s="35">
        <f ca="1">IFERROR(IF(Salariés[[#This Row],[Date d''entrée 
dans l''entreprise]]="","",DATEDIF(Salariés[[#This Row],[Date d''entrée 
dans l''entreprise]],TODAY(),"Y")),0)</f>
        <v>6</v>
      </c>
      <c r="L26" s="35">
        <f ca="1">IFERROR(IF(Salariés[[#This Row],[Date d''entrée 
dans le poste actuel]]="","",DATEDIF(Salariés[[#This Row],[Date d''entrée 
dans le poste actuel]],TODAY(),"Y")),0)</f>
        <v>0</v>
      </c>
    </row>
    <row r="27" spans="1:12">
      <c r="A27" s="1" t="s">
        <v>17</v>
      </c>
      <c r="B27" s="1" t="s">
        <v>160</v>
      </c>
      <c r="C27" s="31">
        <v>26475</v>
      </c>
      <c r="D27" s="1" t="s">
        <v>15</v>
      </c>
      <c r="E27" s="1" t="s">
        <v>38</v>
      </c>
      <c r="F27" s="1" t="s">
        <v>18</v>
      </c>
      <c r="G27" s="32">
        <v>43506</v>
      </c>
      <c r="H27" s="32">
        <v>44622</v>
      </c>
      <c r="I27" s="33" t="s">
        <v>54</v>
      </c>
      <c r="J27" s="34">
        <f ca="1">IF(Salariés[[#This Row],[Date de
naissance]]="","",DATEDIF(Salariés[[#This Row],[Date de
naissance]],TODAY(),"Y"))</f>
        <v>51</v>
      </c>
      <c r="K27" s="35">
        <f ca="1">IFERROR(IF(Salariés[[#This Row],[Date d''entrée 
dans l''entreprise]]="","",DATEDIF(Salariés[[#This Row],[Date d''entrée 
dans l''entreprise]],TODAY(),"Y")),0)</f>
        <v>5</v>
      </c>
      <c r="L27" s="35">
        <f ca="1">IFERROR(IF(Salariés[[#This Row],[Date d''entrée 
dans le poste actuel]]="","",DATEDIF(Salariés[[#This Row],[Date d''entrée 
dans le poste actuel]],TODAY(),"Y")),0)</f>
        <v>2</v>
      </c>
    </row>
    <row r="28" spans="1:12">
      <c r="A28" s="1" t="s">
        <v>176</v>
      </c>
      <c r="B28" s="1" t="s">
        <v>159</v>
      </c>
      <c r="C28" s="31">
        <v>29884</v>
      </c>
      <c r="D28" s="1" t="s">
        <v>15</v>
      </c>
      <c r="E28" s="1" t="s">
        <v>38</v>
      </c>
      <c r="G28" s="32">
        <v>44273</v>
      </c>
      <c r="H28" s="32">
        <v>45802</v>
      </c>
      <c r="I28" s="36" t="s">
        <v>54</v>
      </c>
      <c r="J28" s="34">
        <f ca="1">IF(Salariés[[#This Row],[Date de
naissance]]="","",DATEDIF(Salariés[[#This Row],[Date de
naissance]],TODAY(),"Y"))</f>
        <v>42</v>
      </c>
      <c r="K28" s="35">
        <f ca="1">IFERROR(IF(Salariés[[#This Row],[Date d''entrée 
dans l''entreprise]]="","",DATEDIF(Salariés[[#This Row],[Date d''entrée 
dans l''entreprise]],TODAY(),"Y")),0)</f>
        <v>3</v>
      </c>
      <c r="L28" s="35">
        <f ca="1">IFERROR(IF(Salariés[[#This Row],[Date d''entrée 
dans le poste actuel]]="","",DATEDIF(Salariés[[#This Row],[Date d''entrée 
dans le poste actuel]],TODAY(),"Y")),0)</f>
        <v>0</v>
      </c>
    </row>
    <row r="29" spans="1:12">
      <c r="A29" s="1" t="s">
        <v>24</v>
      </c>
      <c r="B29" s="1" t="s">
        <v>160</v>
      </c>
      <c r="C29" s="31">
        <v>30376</v>
      </c>
      <c r="D29" s="1" t="s">
        <v>22</v>
      </c>
      <c r="E29" s="1" t="s">
        <v>60</v>
      </c>
      <c r="G29" s="32">
        <v>44726</v>
      </c>
      <c r="H29" s="32">
        <v>45087</v>
      </c>
      <c r="I29" s="33" t="s">
        <v>25</v>
      </c>
      <c r="J29" s="34">
        <f ca="1">IF(Salariés[[#This Row],[Date de
naissance]]="","",DATEDIF(Salariés[[#This Row],[Date de
naissance]],TODAY(),"Y"))</f>
        <v>41</v>
      </c>
      <c r="K29" s="35">
        <f ca="1">IFERROR(IF(Salariés[[#This Row],[Date d''entrée 
dans l''entreprise]]="","",DATEDIF(Salariés[[#This Row],[Date d''entrée 
dans l''entreprise]],TODAY(),"Y")),0)</f>
        <v>1</v>
      </c>
      <c r="L29" s="35">
        <f ca="1">IFERROR(IF(Salariés[[#This Row],[Date d''entrée 
dans le poste actuel]]="","",DATEDIF(Salariés[[#This Row],[Date d''entrée 
dans le poste actuel]],TODAY(),"Y")),0)</f>
        <v>0</v>
      </c>
    </row>
    <row r="30" spans="1:12">
      <c r="A30" s="1" t="s">
        <v>67</v>
      </c>
      <c r="B30" s="1" t="s">
        <v>160</v>
      </c>
      <c r="C30" s="31">
        <v>28123</v>
      </c>
      <c r="D30" s="1" t="s">
        <v>15</v>
      </c>
      <c r="E30" s="1" t="s">
        <v>54</v>
      </c>
      <c r="F30" s="1" t="s">
        <v>68</v>
      </c>
      <c r="G30" s="32">
        <v>45061</v>
      </c>
      <c r="H30" s="32">
        <v>45061</v>
      </c>
      <c r="I30" s="33"/>
      <c r="J30" s="34">
        <f ca="1">IF(Salariés[[#This Row],[Date de
naissance]]="","",DATEDIF(Salariés[[#This Row],[Date de
naissance]],TODAY(),"Y"))</f>
        <v>47</v>
      </c>
      <c r="K30" s="35">
        <f ca="1">IFERROR(IF(Salariés[[#This Row],[Date d''entrée 
dans l''entreprise]]="","",DATEDIF(Salariés[[#This Row],[Date d''entrée 
dans l''entreprise]],TODAY(),"Y")),0)</f>
        <v>0</v>
      </c>
      <c r="L30" s="35">
        <f ca="1">IFERROR(IF(Salariés[[#This Row],[Date d''entrée 
dans le poste actuel]]="","",DATEDIF(Salariés[[#This Row],[Date d''entrée 
dans le poste actuel]],TODAY(),"Y")),0)</f>
        <v>0</v>
      </c>
    </row>
    <row r="31" spans="1:12">
      <c r="A31" s="1" t="s">
        <v>149</v>
      </c>
      <c r="B31" s="1" t="s">
        <v>159</v>
      </c>
      <c r="C31" s="31">
        <v>32662</v>
      </c>
      <c r="D31" s="1" t="s">
        <v>15</v>
      </c>
      <c r="E31" s="1" t="s">
        <v>52</v>
      </c>
      <c r="F31" s="1" t="s">
        <v>17</v>
      </c>
      <c r="G31" s="32">
        <v>43404</v>
      </c>
      <c r="H31" s="32">
        <v>43404</v>
      </c>
      <c r="I31" s="33"/>
      <c r="J31" s="34">
        <f ca="1">IF(Salariés[[#This Row],[Date de
naissance]]="","",DATEDIF(Salariés[[#This Row],[Date de
naissance]],TODAY(),"Y"))</f>
        <v>34</v>
      </c>
      <c r="K31" s="35">
        <f ca="1">IFERROR(IF(Salariés[[#This Row],[Date d''entrée 
dans l''entreprise]]="","",DATEDIF(Salariés[[#This Row],[Date d''entrée 
dans l''entreprise]],TODAY(),"Y")),0)</f>
        <v>5</v>
      </c>
      <c r="L31" s="35">
        <f ca="1">IFERROR(IF(Salariés[[#This Row],[Date d''entrée 
dans le poste actuel]]="","",DATEDIF(Salariés[[#This Row],[Date d''entrée 
dans le poste actuel]],TODAY(),"Y")),0)</f>
        <v>5</v>
      </c>
    </row>
    <row r="32" spans="1:12">
      <c r="A32" s="1" t="s">
        <v>99</v>
      </c>
      <c r="B32" s="1" t="s">
        <v>160</v>
      </c>
      <c r="C32" s="31">
        <v>33376</v>
      </c>
      <c r="D32" s="1" t="s">
        <v>11</v>
      </c>
      <c r="E32" s="1" t="s">
        <v>44</v>
      </c>
      <c r="F32" s="1" t="s">
        <v>81</v>
      </c>
      <c r="G32" s="32">
        <v>43439</v>
      </c>
      <c r="H32" s="32">
        <v>43439</v>
      </c>
      <c r="I32" s="33"/>
      <c r="J32" s="34">
        <f ca="1">IF(Salariés[[#This Row],[Date de
naissance]]="","",DATEDIF(Salariés[[#This Row],[Date de
naissance]],TODAY(),"Y"))</f>
        <v>32</v>
      </c>
      <c r="K32" s="35">
        <f ca="1">IFERROR(IF(Salariés[[#This Row],[Date d''entrée 
dans l''entreprise]]="","",DATEDIF(Salariés[[#This Row],[Date d''entrée 
dans l''entreprise]],TODAY(),"Y")),0)</f>
        <v>5</v>
      </c>
      <c r="L32" s="35">
        <f ca="1">IFERROR(IF(Salariés[[#This Row],[Date d''entrée 
dans le poste actuel]]="","",DATEDIF(Salariés[[#This Row],[Date d''entrée 
dans le poste actuel]],TODAY(),"Y")),0)</f>
        <v>5</v>
      </c>
    </row>
    <row r="33" spans="1:12">
      <c r="A33" s="1" t="s">
        <v>93</v>
      </c>
      <c r="B33" s="1" t="s">
        <v>160</v>
      </c>
      <c r="C33" s="31">
        <v>26688</v>
      </c>
      <c r="D33" s="1" t="s">
        <v>15</v>
      </c>
      <c r="E33" s="1" t="s">
        <v>66</v>
      </c>
      <c r="F33" s="1" t="s">
        <v>17</v>
      </c>
      <c r="G33" s="32">
        <v>45096</v>
      </c>
      <c r="H33" s="32">
        <v>45096</v>
      </c>
      <c r="I33" s="36"/>
      <c r="J33" s="34">
        <f ca="1">IF(Salariés[[#This Row],[Date de
naissance]]="","",DATEDIF(Salariés[[#This Row],[Date de
naissance]],TODAY(),"Y"))</f>
        <v>51</v>
      </c>
      <c r="K33" s="35">
        <f ca="1">IFERROR(IF(Salariés[[#This Row],[Date d''entrée 
dans l''entreprise]]="","",DATEDIF(Salariés[[#This Row],[Date d''entrée 
dans l''entreprise]],TODAY(),"Y")),0)</f>
        <v>0</v>
      </c>
      <c r="L33" s="35">
        <f ca="1">IFERROR(IF(Salariés[[#This Row],[Date d''entrée 
dans le poste actuel]]="","",DATEDIF(Salariés[[#This Row],[Date d''entrée 
dans le poste actuel]],TODAY(),"Y")),0)</f>
        <v>0</v>
      </c>
    </row>
    <row r="34" spans="1:12">
      <c r="A34" s="1" t="s">
        <v>153</v>
      </c>
      <c r="B34" s="1" t="s">
        <v>159</v>
      </c>
      <c r="C34" s="31">
        <v>36492</v>
      </c>
      <c r="D34" s="1" t="s">
        <v>11</v>
      </c>
      <c r="E34" s="1" t="s">
        <v>12</v>
      </c>
      <c r="F34" s="1" t="s">
        <v>13</v>
      </c>
      <c r="G34" s="32">
        <v>45972</v>
      </c>
      <c r="H34" s="32">
        <v>45972</v>
      </c>
      <c r="I34" s="36"/>
      <c r="J34" s="34">
        <f ca="1">IF(Salariés[[#This Row],[Date de
naissance]]="","",DATEDIF(Salariés[[#This Row],[Date de
naissance]],TODAY(),"Y"))</f>
        <v>24</v>
      </c>
      <c r="K34" s="35">
        <f ca="1">IFERROR(IF(Salariés[[#This Row],[Date d''entrée 
dans l''entreprise]]="","",DATEDIF(Salariés[[#This Row],[Date d''entrée 
dans l''entreprise]],TODAY(),"Y")),0)</f>
        <v>0</v>
      </c>
      <c r="L34" s="35">
        <f ca="1">IFERROR(IF(Salariés[[#This Row],[Date d''entrée 
dans le poste actuel]]="","",DATEDIF(Salariés[[#This Row],[Date d''entrée 
dans le poste actuel]],TODAY(),"Y")),0)</f>
        <v>0</v>
      </c>
    </row>
    <row r="35" spans="1:12">
      <c r="A35" s="1" t="s">
        <v>80</v>
      </c>
      <c r="B35" s="1" t="s">
        <v>159</v>
      </c>
      <c r="C35" s="31">
        <v>28553</v>
      </c>
      <c r="D35" s="1" t="s">
        <v>31</v>
      </c>
      <c r="E35" s="1" t="s">
        <v>56</v>
      </c>
      <c r="F35" s="1" t="s">
        <v>57</v>
      </c>
      <c r="G35" s="32">
        <v>45391</v>
      </c>
      <c r="H35" s="32">
        <v>45482</v>
      </c>
      <c r="I35" s="36"/>
      <c r="J35" s="34">
        <f ca="1">IF(Salariés[[#This Row],[Date de
naissance]]="","",DATEDIF(Salariés[[#This Row],[Date de
naissance]],TODAY(),"Y"))</f>
        <v>46</v>
      </c>
      <c r="K35" s="35">
        <f ca="1">IFERROR(IF(Salariés[[#This Row],[Date d''entrée 
dans l''entreprise]]="","",DATEDIF(Salariés[[#This Row],[Date d''entrée 
dans l''entreprise]],TODAY(),"Y")),0)</f>
        <v>0</v>
      </c>
      <c r="L35" s="35">
        <f ca="1">IFERROR(IF(Salariés[[#This Row],[Date d''entrée 
dans le poste actuel]]="","",DATEDIF(Salariés[[#This Row],[Date d''entrée 
dans le poste actuel]],TODAY(),"Y")),0)</f>
        <v>0</v>
      </c>
    </row>
    <row r="36" spans="1:12">
      <c r="A36" s="1" t="s">
        <v>78</v>
      </c>
      <c r="B36" s="1" t="s">
        <v>159</v>
      </c>
      <c r="C36" s="31">
        <v>31085</v>
      </c>
      <c r="D36" s="1" t="s">
        <v>34</v>
      </c>
      <c r="E36" s="1" t="s">
        <v>71</v>
      </c>
      <c r="F36" s="1" t="s">
        <v>37</v>
      </c>
      <c r="G36" s="32">
        <v>45334</v>
      </c>
      <c r="H36" s="32">
        <v>46022</v>
      </c>
      <c r="I36" s="33" t="s">
        <v>35</v>
      </c>
      <c r="J36" s="34">
        <f ca="1">IF(Salariés[[#This Row],[Date de
naissance]]="","",DATEDIF(Salariés[[#This Row],[Date de
naissance]],TODAY(),"Y"))</f>
        <v>39</v>
      </c>
      <c r="K36" s="35">
        <f ca="1">IFERROR(IF(Salariés[[#This Row],[Date d''entrée 
dans l''entreprise]]="","",DATEDIF(Salariés[[#This Row],[Date d''entrée 
dans l''entreprise]],TODAY(),"Y")),0)</f>
        <v>0</v>
      </c>
      <c r="L36" s="35">
        <f ca="1">IFERROR(IF(Salariés[[#This Row],[Date d''entrée 
dans le poste actuel]]="","",DATEDIF(Salariés[[#This Row],[Date d''entrée 
dans le poste actuel]],TODAY(),"Y")),0)</f>
        <v>0</v>
      </c>
    </row>
    <row r="37" spans="1:12">
      <c r="A37" s="1" t="s">
        <v>104</v>
      </c>
      <c r="B37" s="1" t="s">
        <v>160</v>
      </c>
      <c r="C37" s="31">
        <v>26586</v>
      </c>
      <c r="D37" s="1" t="s">
        <v>19</v>
      </c>
      <c r="E37" s="1" t="s">
        <v>20</v>
      </c>
      <c r="F37" s="1" t="s">
        <v>63</v>
      </c>
      <c r="G37" s="32">
        <v>43668</v>
      </c>
      <c r="H37" s="32">
        <v>43668</v>
      </c>
      <c r="I37" s="36"/>
      <c r="J37" s="34">
        <f ca="1">IF(Salariés[[#This Row],[Date de
naissance]]="","",DATEDIF(Salariés[[#This Row],[Date de
naissance]],TODAY(),"Y"))</f>
        <v>51</v>
      </c>
      <c r="K37" s="35">
        <f ca="1">IFERROR(IF(Salariés[[#This Row],[Date d''entrée 
dans l''entreprise]]="","",DATEDIF(Salariés[[#This Row],[Date d''entrée 
dans l''entreprise]],TODAY(),"Y")),0)</f>
        <v>4</v>
      </c>
      <c r="L37" s="35">
        <f ca="1">IFERROR(IF(Salariés[[#This Row],[Date d''entrée 
dans le poste actuel]]="","",DATEDIF(Salariés[[#This Row],[Date d''entrée 
dans le poste actuel]],TODAY(),"Y")),0)</f>
        <v>4</v>
      </c>
    </row>
    <row r="38" spans="1:12">
      <c r="A38" s="1" t="s">
        <v>59</v>
      </c>
      <c r="B38" s="1" t="s">
        <v>159</v>
      </c>
      <c r="C38" s="31">
        <v>25808</v>
      </c>
      <c r="D38" s="1" t="s">
        <v>22</v>
      </c>
      <c r="E38" s="1" t="s">
        <v>60</v>
      </c>
      <c r="G38" s="32">
        <v>43113</v>
      </c>
      <c r="H38" s="32">
        <v>44561</v>
      </c>
      <c r="I38" s="36" t="s">
        <v>79</v>
      </c>
      <c r="J38" s="34">
        <f ca="1">IF(Salariés[[#This Row],[Date de
naissance]]="","",DATEDIF(Salariés[[#This Row],[Date de
naissance]],TODAY(),"Y"))</f>
        <v>53</v>
      </c>
      <c r="K38" s="35">
        <f ca="1">IFERROR(IF(Salariés[[#This Row],[Date d''entrée 
dans l''entreprise]]="","",DATEDIF(Salariés[[#This Row],[Date d''entrée 
dans l''entreprise]],TODAY(),"Y")),0)</f>
        <v>6</v>
      </c>
      <c r="L38" s="35">
        <f ca="1">IFERROR(IF(Salariés[[#This Row],[Date d''entrée 
dans le poste actuel]]="","",DATEDIF(Salariés[[#This Row],[Date d''entrée 
dans le poste actuel]],TODAY(),"Y")),0)</f>
        <v>2</v>
      </c>
    </row>
    <row r="39" spans="1:12">
      <c r="A39" s="1" t="s">
        <v>21</v>
      </c>
      <c r="B39" s="1" t="s">
        <v>159</v>
      </c>
      <c r="C39" s="31">
        <v>32340</v>
      </c>
      <c r="D39" s="1" t="s">
        <v>19</v>
      </c>
      <c r="E39" s="1" t="s">
        <v>30</v>
      </c>
      <c r="G39" s="32">
        <v>44419</v>
      </c>
      <c r="H39" s="32">
        <v>47658</v>
      </c>
      <c r="I39" s="33" t="s">
        <v>62</v>
      </c>
      <c r="J39" s="34">
        <f ca="1">IF(Salariés[[#This Row],[Date de
naissance]]="","",DATEDIF(Salariés[[#This Row],[Date de
naissance]],TODAY(),"Y"))</f>
        <v>35</v>
      </c>
      <c r="K39" s="35">
        <f ca="1">IFERROR(IF(Salariés[[#This Row],[Date d''entrée 
dans l''entreprise]]="","",DATEDIF(Salariés[[#This Row],[Date d''entrée 
dans l''entreprise]],TODAY(),"Y")),0)</f>
        <v>2</v>
      </c>
      <c r="L39" s="35">
        <f ca="1">IFERROR(IF(Salariés[[#This Row],[Date d''entrée 
dans le poste actuel]]="","",DATEDIF(Salariés[[#This Row],[Date d''entrée 
dans le poste actuel]],TODAY(),"Y")),0)</f>
        <v>0</v>
      </c>
    </row>
    <row r="40" spans="1:12">
      <c r="A40" s="1" t="s">
        <v>81</v>
      </c>
      <c r="B40" s="1" t="s">
        <v>160</v>
      </c>
      <c r="C40" s="31">
        <v>28658</v>
      </c>
      <c r="D40" s="1" t="s">
        <v>11</v>
      </c>
      <c r="E40" s="1" t="s">
        <v>27</v>
      </c>
      <c r="F40" s="1" t="s">
        <v>17</v>
      </c>
      <c r="G40" s="32">
        <v>43072</v>
      </c>
      <c r="H40" s="32">
        <v>44346</v>
      </c>
      <c r="I40" s="33" t="s">
        <v>83</v>
      </c>
      <c r="J40" s="34">
        <f ca="1">IF(Salariés[[#This Row],[Date de
naissance]]="","",DATEDIF(Salariés[[#This Row],[Date de
naissance]],TODAY(),"Y"))</f>
        <v>45</v>
      </c>
      <c r="K40" s="35">
        <f ca="1">IFERROR(IF(Salariés[[#This Row],[Date d''entrée 
dans l''entreprise]]="","",DATEDIF(Salariés[[#This Row],[Date d''entrée 
dans l''entreprise]],TODAY(),"Y")),0)</f>
        <v>6</v>
      </c>
      <c r="L40" s="35">
        <f ca="1">IFERROR(IF(Salariés[[#This Row],[Date d''entrée 
dans le poste actuel]]="","",DATEDIF(Salariés[[#This Row],[Date d''entrée 
dans le poste actuel]],TODAY(),"Y")),0)</f>
        <v>2</v>
      </c>
    </row>
    <row r="41" spans="1:12">
      <c r="A41" s="1" t="s">
        <v>36</v>
      </c>
      <c r="B41" s="1" t="s">
        <v>159</v>
      </c>
      <c r="C41" s="31">
        <v>27816</v>
      </c>
      <c r="D41" s="1" t="s">
        <v>34</v>
      </c>
      <c r="E41" s="1" t="s">
        <v>50</v>
      </c>
      <c r="F41" s="1" t="s">
        <v>37</v>
      </c>
      <c r="G41" s="32">
        <v>43780</v>
      </c>
      <c r="H41" s="32">
        <v>44146</v>
      </c>
      <c r="I41" s="36" t="s">
        <v>65</v>
      </c>
      <c r="J41" s="34">
        <f ca="1">IF(Salariés[[#This Row],[Date de
naissance]]="","",DATEDIF(Salariés[[#This Row],[Date de
naissance]],TODAY(),"Y"))</f>
        <v>48</v>
      </c>
      <c r="K41" s="35">
        <f ca="1">IFERROR(IF(Salariés[[#This Row],[Date d''entrée 
dans l''entreprise]]="","",DATEDIF(Salariés[[#This Row],[Date d''entrée 
dans l''entreprise]],TODAY(),"Y")),0)</f>
        <v>4</v>
      </c>
      <c r="L41" s="35">
        <f ca="1">IFERROR(IF(Salariés[[#This Row],[Date d''entrée 
dans le poste actuel]]="","",DATEDIF(Salariés[[#This Row],[Date d''entrée 
dans le poste actuel]],TODAY(),"Y")),0)</f>
        <v>3</v>
      </c>
    </row>
    <row r="42" spans="1:12">
      <c r="A42" s="1" t="s">
        <v>97</v>
      </c>
      <c r="B42" s="1" t="s">
        <v>160</v>
      </c>
      <c r="C42" s="31">
        <v>35217</v>
      </c>
      <c r="D42" s="1" t="s">
        <v>34</v>
      </c>
      <c r="E42" s="1" t="s">
        <v>65</v>
      </c>
      <c r="F42" s="1" t="s">
        <v>69</v>
      </c>
      <c r="G42" s="32">
        <v>45066</v>
      </c>
      <c r="H42" s="32">
        <v>45066</v>
      </c>
      <c r="I42" s="33"/>
      <c r="J42" s="34">
        <f ca="1">IF(Salariés[[#This Row],[Date de
naissance]]="","",DATEDIF(Salariés[[#This Row],[Date de
naissance]],TODAY(),"Y"))</f>
        <v>27</v>
      </c>
      <c r="K42" s="35">
        <f ca="1">IFERROR(IF(Salariés[[#This Row],[Date d''entrée 
dans l''entreprise]]="","",DATEDIF(Salariés[[#This Row],[Date d''entrée 
dans l''entreprise]],TODAY(),"Y")),0)</f>
        <v>0</v>
      </c>
      <c r="L42" s="35">
        <f ca="1">IFERROR(IF(Salariés[[#This Row],[Date d''entrée 
dans le poste actuel]]="","",DATEDIF(Salariés[[#This Row],[Date d''entrée 
dans le poste actuel]],TODAY(),"Y")),0)</f>
        <v>0</v>
      </c>
    </row>
    <row r="43" spans="1:12" ht="32">
      <c r="A43" s="1" t="s">
        <v>32</v>
      </c>
      <c r="B43" s="1" t="s">
        <v>159</v>
      </c>
      <c r="C43" s="31">
        <v>30033</v>
      </c>
      <c r="D43" s="1" t="s">
        <v>31</v>
      </c>
      <c r="E43" s="1" t="s">
        <v>74</v>
      </c>
      <c r="F43" s="1" t="s">
        <v>33</v>
      </c>
      <c r="G43" s="32">
        <v>44866</v>
      </c>
      <c r="H43" s="32">
        <v>44866</v>
      </c>
      <c r="I43" s="36"/>
      <c r="J43" s="34">
        <f ca="1">IF(Salariés[[#This Row],[Date de
naissance]]="","",DATEDIF(Salariés[[#This Row],[Date de
naissance]],TODAY(),"Y"))</f>
        <v>42</v>
      </c>
      <c r="K43" s="35">
        <f ca="1">IFERROR(IF(Salariés[[#This Row],[Date d''entrée 
dans l''entreprise]]="","",DATEDIF(Salariés[[#This Row],[Date d''entrée 
dans l''entreprise]],TODAY(),"Y")),0)</f>
        <v>1</v>
      </c>
      <c r="L43" s="35">
        <f ca="1">IFERROR(IF(Salariés[[#This Row],[Date d''entrée 
dans le poste actuel]]="","",DATEDIF(Salariés[[#This Row],[Date d''entrée 
dans le poste actuel]],TODAY(),"Y")),0)</f>
        <v>1</v>
      </c>
    </row>
    <row r="44" spans="1:12">
      <c r="A44" s="1" t="s">
        <v>157</v>
      </c>
      <c r="B44" s="1" t="s">
        <v>159</v>
      </c>
      <c r="C44" s="31">
        <v>35351</v>
      </c>
      <c r="D44" s="1" t="s">
        <v>15</v>
      </c>
      <c r="E44" s="1" t="s">
        <v>64</v>
      </c>
      <c r="F44" s="1" t="s">
        <v>53</v>
      </c>
      <c r="G44" s="32">
        <v>44142</v>
      </c>
      <c r="H44" s="32">
        <v>44142</v>
      </c>
      <c r="I44" s="36"/>
      <c r="J44" s="34">
        <f ca="1">IF(Salariés[[#This Row],[Date de
naissance]]="","",DATEDIF(Salariés[[#This Row],[Date de
naissance]],TODAY(),"Y"))</f>
        <v>27</v>
      </c>
      <c r="K44" s="35">
        <f ca="1">IFERROR(IF(Salariés[[#This Row],[Date d''entrée 
dans l''entreprise]]="","",DATEDIF(Salariés[[#This Row],[Date d''entrée 
dans l''entreprise]],TODAY(),"Y")),0)</f>
        <v>3</v>
      </c>
      <c r="L44" s="35">
        <f ca="1">IFERROR(IF(Salariés[[#This Row],[Date d''entrée 
dans le poste actuel]]="","",DATEDIF(Salariés[[#This Row],[Date d''entrée 
dans le poste actuel]],TODAY(),"Y")),0)</f>
        <v>3</v>
      </c>
    </row>
    <row r="45" spans="1:12">
      <c r="A45" s="1" t="s">
        <v>109</v>
      </c>
      <c r="B45" s="1" t="s">
        <v>160</v>
      </c>
      <c r="C45" s="31">
        <v>29468</v>
      </c>
      <c r="D45" s="1" t="s">
        <v>19</v>
      </c>
      <c r="E45" s="1" t="s">
        <v>41</v>
      </c>
      <c r="F45" s="1" t="s">
        <v>42</v>
      </c>
      <c r="G45" s="32">
        <v>43797</v>
      </c>
      <c r="H45" s="32">
        <v>43797</v>
      </c>
      <c r="I45" s="33"/>
      <c r="J45" s="34">
        <f ca="1">IF(Salariés[[#This Row],[Date de
naissance]]="","",DATEDIF(Salariés[[#This Row],[Date de
naissance]],TODAY(),"Y"))</f>
        <v>43</v>
      </c>
      <c r="K45" s="35">
        <f ca="1">IFERROR(IF(Salariés[[#This Row],[Date d''entrée 
dans l''entreprise]]="","",DATEDIF(Salariés[[#This Row],[Date d''entrée 
dans l''entreprise]],TODAY(),"Y")),0)</f>
        <v>4</v>
      </c>
      <c r="L45" s="35">
        <f ca="1">IFERROR(IF(Salariés[[#This Row],[Date d''entrée 
dans le poste actuel]]="","",DATEDIF(Salariés[[#This Row],[Date d''entrée 
dans le poste actuel]],TODAY(),"Y")),0)</f>
        <v>4</v>
      </c>
    </row>
    <row r="46" spans="1:12">
      <c r="A46" s="1" t="s">
        <v>70</v>
      </c>
      <c r="B46" s="1" t="s">
        <v>159</v>
      </c>
      <c r="C46" s="31">
        <v>28487</v>
      </c>
      <c r="D46" s="1" t="s">
        <v>34</v>
      </c>
      <c r="E46" s="1" t="s">
        <v>58</v>
      </c>
      <c r="G46" s="32">
        <v>43826</v>
      </c>
      <c r="H46" s="32">
        <v>44253</v>
      </c>
      <c r="I46" s="36" t="s">
        <v>50</v>
      </c>
      <c r="J46" s="34">
        <f ca="1">IF(Salariés[[#This Row],[Date de
naissance]]="","",DATEDIF(Salariés[[#This Row],[Date de
naissance]],TODAY(),"Y"))</f>
        <v>46</v>
      </c>
      <c r="K46" s="35">
        <f ca="1">IFERROR(IF(Salariés[[#This Row],[Date d''entrée 
dans l''entreprise]]="","",DATEDIF(Salariés[[#This Row],[Date d''entrée 
dans l''entreprise]],TODAY(),"Y")),0)</f>
        <v>4</v>
      </c>
      <c r="L46" s="35">
        <f ca="1">IFERROR(IF(Salariés[[#This Row],[Date d''entrée 
dans le poste actuel]]="","",DATEDIF(Salariés[[#This Row],[Date d''entrée 
dans le poste actuel]],TODAY(),"Y")),0)</f>
        <v>3</v>
      </c>
    </row>
    <row r="47" spans="1:12">
      <c r="A47" s="1" t="s">
        <v>155</v>
      </c>
      <c r="B47" s="1" t="s">
        <v>159</v>
      </c>
      <c r="C47" s="31">
        <v>33247</v>
      </c>
      <c r="D47" s="1" t="s">
        <v>11</v>
      </c>
      <c r="E47" s="1" t="s">
        <v>12</v>
      </c>
      <c r="F47" s="1" t="s">
        <v>81</v>
      </c>
      <c r="G47" s="32">
        <v>45174</v>
      </c>
      <c r="H47" s="32">
        <v>45174</v>
      </c>
      <c r="I47" s="33"/>
      <c r="J47" s="34">
        <f ca="1">IF(Salariés[[#This Row],[Date de
naissance]]="","",DATEDIF(Salariés[[#This Row],[Date de
naissance]],TODAY(),"Y"))</f>
        <v>33</v>
      </c>
      <c r="K47" s="35">
        <f ca="1">IFERROR(IF(Salariés[[#This Row],[Date d''entrée 
dans l''entreprise]]="","",DATEDIF(Salariés[[#This Row],[Date d''entrée 
dans l''entreprise]],TODAY(),"Y")),0)</f>
        <v>0</v>
      </c>
      <c r="L47" s="35">
        <f ca="1">IFERROR(IF(Salariés[[#This Row],[Date d''entrée 
dans le poste actuel]]="","",DATEDIF(Salariés[[#This Row],[Date d''entrée 
dans le poste actuel]],TODAY(),"Y")),0)</f>
        <v>0</v>
      </c>
    </row>
    <row r="48" spans="1:12">
      <c r="A48" s="1" t="s">
        <v>51</v>
      </c>
      <c r="B48" s="1" t="s">
        <v>159</v>
      </c>
      <c r="C48" s="31">
        <v>36109</v>
      </c>
      <c r="D48" s="1" t="s">
        <v>11</v>
      </c>
      <c r="E48" s="1" t="s">
        <v>27</v>
      </c>
      <c r="G48" s="32">
        <v>45921</v>
      </c>
      <c r="H48" s="32">
        <v>48359</v>
      </c>
      <c r="I48" s="36" t="s">
        <v>44</v>
      </c>
      <c r="J48" s="34">
        <f ca="1">IF(Salariés[[#This Row],[Date de
naissance]]="","",DATEDIF(Salariés[[#This Row],[Date de
naissance]],TODAY(),"Y"))</f>
        <v>25</v>
      </c>
      <c r="K48" s="35">
        <f ca="1">IFERROR(IF(Salariés[[#This Row],[Date d''entrée 
dans l''entreprise]]="","",DATEDIF(Salariés[[#This Row],[Date d''entrée 
dans l''entreprise]],TODAY(),"Y")),0)</f>
        <v>0</v>
      </c>
      <c r="L48" s="35">
        <f ca="1">IFERROR(IF(Salariés[[#This Row],[Date d''entrée 
dans le poste actuel]]="","",DATEDIF(Salariés[[#This Row],[Date d''entrée 
dans le poste actuel]],TODAY(),"Y")),0)</f>
        <v>0</v>
      </c>
    </row>
    <row r="49" spans="1:12">
      <c r="A49" s="1" t="s">
        <v>156</v>
      </c>
      <c r="B49" s="1" t="s">
        <v>159</v>
      </c>
      <c r="C49" s="31">
        <v>27392</v>
      </c>
      <c r="D49" s="1" t="s">
        <v>31</v>
      </c>
      <c r="E49" s="1" t="s">
        <v>73</v>
      </c>
      <c r="F49" s="1" t="s">
        <v>48</v>
      </c>
      <c r="G49" s="32">
        <v>43849</v>
      </c>
      <c r="H49" s="32">
        <v>43849</v>
      </c>
      <c r="I49" s="36"/>
      <c r="J49" s="34">
        <f ca="1">IF(Salariés[[#This Row],[Date de
naissance]]="","",DATEDIF(Salariés[[#This Row],[Date de
naissance]],TODAY(),"Y"))</f>
        <v>49</v>
      </c>
      <c r="K49" s="35">
        <f ca="1">IFERROR(IF(Salariés[[#This Row],[Date d''entrée 
dans l''entreprise]]="","",DATEDIF(Salariés[[#This Row],[Date d''entrée 
dans l''entreprise]],TODAY(),"Y")),0)</f>
        <v>4</v>
      </c>
      <c r="L49" s="35">
        <f ca="1">IFERROR(IF(Salariés[[#This Row],[Date d''entrée 
dans le poste actuel]]="","",DATEDIF(Salariés[[#This Row],[Date d''entrée 
dans le poste actuel]],TODAY(),"Y")),0)</f>
        <v>4</v>
      </c>
    </row>
    <row r="50" spans="1:12">
      <c r="A50" s="1" t="s">
        <v>152</v>
      </c>
      <c r="B50" s="1" t="s">
        <v>159</v>
      </c>
      <c r="C50" s="31">
        <v>31471</v>
      </c>
      <c r="D50" s="1" t="s">
        <v>11</v>
      </c>
      <c r="E50" s="1" t="s">
        <v>83</v>
      </c>
      <c r="F50" s="1" t="s">
        <v>40</v>
      </c>
      <c r="G50" s="32">
        <v>44101</v>
      </c>
      <c r="H50" s="32">
        <v>44101</v>
      </c>
      <c r="I50" s="33"/>
      <c r="J50" s="34">
        <f ca="1">IF(Salariés[[#This Row],[Date de
naissance]]="","",DATEDIF(Salariés[[#This Row],[Date de
naissance]],TODAY(),"Y"))</f>
        <v>38</v>
      </c>
      <c r="K50" s="35">
        <f ca="1">IFERROR(IF(Salariés[[#This Row],[Date d''entrée 
dans l''entreprise]]="","",DATEDIF(Salariés[[#This Row],[Date d''entrée 
dans l''entreprise]],TODAY(),"Y")),0)</f>
        <v>3</v>
      </c>
      <c r="L50" s="35">
        <f ca="1">IFERROR(IF(Salariés[[#This Row],[Date d''entrée 
dans le poste actuel]]="","",DATEDIF(Salariés[[#This Row],[Date d''entrée 
dans le poste actuel]],TODAY(),"Y")),0)</f>
        <v>3</v>
      </c>
    </row>
    <row r="51" spans="1:12">
      <c r="A51" s="1" t="s">
        <v>43</v>
      </c>
      <c r="B51" s="1" t="s">
        <v>160</v>
      </c>
      <c r="C51" s="31">
        <v>27362</v>
      </c>
      <c r="D51" s="1" t="s">
        <v>19</v>
      </c>
      <c r="E51" s="1" t="s">
        <v>30</v>
      </c>
      <c r="G51" s="32">
        <v>44683</v>
      </c>
      <c r="H51" s="32">
        <v>45354</v>
      </c>
      <c r="I51" s="33" t="s">
        <v>62</v>
      </c>
      <c r="J51" s="34">
        <f ca="1">IF(Salariés[[#This Row],[Date de
naissance]]="","",DATEDIF(Salariés[[#This Row],[Date de
naissance]],TODAY(),"Y"))</f>
        <v>49</v>
      </c>
      <c r="K51" s="35">
        <f ca="1">IFERROR(IF(Salariés[[#This Row],[Date d''entrée 
dans l''entreprise]]="","",DATEDIF(Salariés[[#This Row],[Date d''entrée 
dans l''entreprise]],TODAY(),"Y")),0)</f>
        <v>2</v>
      </c>
      <c r="L51" s="35">
        <f ca="1">IFERROR(IF(Salariés[[#This Row],[Date d''entrée 
dans le poste actuel]]="","",DATEDIF(Salariés[[#This Row],[Date d''entrée 
dans le poste actuel]],TODAY(),"Y")),0)</f>
        <v>0</v>
      </c>
    </row>
    <row r="52" spans="1:12">
      <c r="A52" s="1" t="s">
        <v>45</v>
      </c>
      <c r="B52" s="1" t="s">
        <v>160</v>
      </c>
      <c r="C52" s="31">
        <v>31689</v>
      </c>
      <c r="D52" s="1" t="s">
        <v>22</v>
      </c>
      <c r="E52" s="1" t="s">
        <v>29</v>
      </c>
      <c r="F52" s="1" t="s">
        <v>26</v>
      </c>
      <c r="G52" s="32">
        <v>43114</v>
      </c>
      <c r="H52" s="32">
        <v>43114</v>
      </c>
      <c r="I52" s="33"/>
      <c r="J52" s="34">
        <f ca="1">IF(Salariés[[#This Row],[Date de
naissance]]="","",DATEDIF(Salariés[[#This Row],[Date de
naissance]],TODAY(),"Y"))</f>
        <v>37</v>
      </c>
      <c r="K52" s="35">
        <f ca="1">IFERROR(IF(Salariés[[#This Row],[Date d''entrée 
dans l''entreprise]]="","",DATEDIF(Salariés[[#This Row],[Date d''entrée 
dans l''entreprise]],TODAY(),"Y")),0)</f>
        <v>6</v>
      </c>
      <c r="L52" s="35">
        <f ca="1">IFERROR(IF(Salariés[[#This Row],[Date d''entrée 
dans le poste actuel]]="","",DATEDIF(Salariés[[#This Row],[Date d''entrée 
dans le poste actuel]],TODAY(),"Y")),0)</f>
        <v>6</v>
      </c>
    </row>
    <row r="53" spans="1:12">
      <c r="A53" s="1" t="s">
        <v>110</v>
      </c>
      <c r="B53" s="1" t="s">
        <v>160</v>
      </c>
      <c r="C53" s="31">
        <v>33392</v>
      </c>
      <c r="D53" s="1" t="s">
        <v>31</v>
      </c>
      <c r="E53" s="1" t="s">
        <v>73</v>
      </c>
      <c r="F53" s="1" t="s">
        <v>76</v>
      </c>
      <c r="G53" s="32">
        <v>44285</v>
      </c>
      <c r="H53" s="32">
        <v>44285</v>
      </c>
      <c r="I53" s="36"/>
      <c r="J53" s="34">
        <f ca="1">IF(Salariés[[#This Row],[Date de
naissance]]="","",DATEDIF(Salariés[[#This Row],[Date de
naissance]],TODAY(),"Y"))</f>
        <v>32</v>
      </c>
      <c r="K53" s="35">
        <f ca="1">IFERROR(IF(Salariés[[#This Row],[Date d''entrée 
dans l''entreprise]]="","",DATEDIF(Salariés[[#This Row],[Date d''entrée 
dans l''entreprise]],TODAY(),"Y")),0)</f>
        <v>3</v>
      </c>
      <c r="L53" s="35">
        <f ca="1">IFERROR(IF(Salariés[[#This Row],[Date d''entrée 
dans le poste actuel]]="","",DATEDIF(Salariés[[#This Row],[Date d''entrée 
dans le poste actuel]],TODAY(),"Y")),0)</f>
        <v>3</v>
      </c>
    </row>
    <row r="54" spans="1:12">
      <c r="A54" s="1" t="s">
        <v>106</v>
      </c>
      <c r="B54" s="1" t="s">
        <v>160</v>
      </c>
      <c r="C54" s="31">
        <v>32056</v>
      </c>
      <c r="D54" s="1" t="s">
        <v>15</v>
      </c>
      <c r="E54" s="1" t="s">
        <v>66</v>
      </c>
      <c r="F54" s="1" t="s">
        <v>67</v>
      </c>
      <c r="G54" s="32">
        <v>45523</v>
      </c>
      <c r="H54" s="32">
        <v>45523</v>
      </c>
      <c r="I54" s="36"/>
      <c r="J54" s="34">
        <f ca="1">IF(Salariés[[#This Row],[Date de
naissance]]="","",DATEDIF(Salariés[[#This Row],[Date de
naissance]],TODAY(),"Y"))</f>
        <v>36</v>
      </c>
      <c r="K54" s="35">
        <f ca="1">IFERROR(IF(Salariés[[#This Row],[Date d''entrée 
dans l''entreprise]]="","",DATEDIF(Salariés[[#This Row],[Date d''entrée 
dans l''entreprise]],TODAY(),"Y")),0)</f>
        <v>0</v>
      </c>
      <c r="L54" s="35">
        <f ca="1">IFERROR(IF(Salariés[[#This Row],[Date d''entrée 
dans le poste actuel]]="","",DATEDIF(Salariés[[#This Row],[Date d''entrée 
dans le poste actuel]],TODAY(),"Y")),0)</f>
        <v>0</v>
      </c>
    </row>
    <row r="55" spans="1:12">
      <c r="A55" s="1" t="s">
        <v>26</v>
      </c>
      <c r="B55" s="1" t="s">
        <v>159</v>
      </c>
      <c r="C55" s="31">
        <v>31014</v>
      </c>
      <c r="D55" s="1" t="s">
        <v>22</v>
      </c>
      <c r="E55" s="1" t="s">
        <v>60</v>
      </c>
      <c r="G55" s="32">
        <v>45249</v>
      </c>
      <c r="H55" s="32">
        <v>48120</v>
      </c>
      <c r="I55" s="33" t="s">
        <v>79</v>
      </c>
      <c r="J55" s="34">
        <f ca="1">IF(Salariés[[#This Row],[Date de
naissance]]="","",DATEDIF(Salariés[[#This Row],[Date de
naissance]],TODAY(),"Y"))</f>
        <v>39</v>
      </c>
      <c r="K55" s="35">
        <f ca="1">IFERROR(IF(Salariés[[#This Row],[Date d''entrée 
dans l''entreprise]]="","",DATEDIF(Salariés[[#This Row],[Date d''entrée 
dans l''entreprise]],TODAY(),"Y")),0)</f>
        <v>0</v>
      </c>
      <c r="L55" s="35">
        <f ca="1">IFERROR(IF(Salariés[[#This Row],[Date d''entrée 
dans le poste actuel]]="","",DATEDIF(Salariés[[#This Row],[Date d''entrée 
dans le poste actuel]],TODAY(),"Y")),0)</f>
        <v>0</v>
      </c>
    </row>
    <row r="56" spans="1:12">
      <c r="A56" s="1" t="s">
        <v>158</v>
      </c>
      <c r="B56" s="1" t="s">
        <v>159</v>
      </c>
      <c r="C56" s="31">
        <v>31400</v>
      </c>
      <c r="D56" s="1" t="s">
        <v>19</v>
      </c>
      <c r="E56" s="1" t="s">
        <v>30</v>
      </c>
      <c r="G56" s="32">
        <v>43434</v>
      </c>
      <c r="H56" s="32">
        <v>44300</v>
      </c>
      <c r="I56" s="33" t="s">
        <v>20</v>
      </c>
      <c r="J56" s="34">
        <f ca="1">IF(Salariés[[#This Row],[Date de
naissance]]="","",DATEDIF(Salariés[[#This Row],[Date de
naissance]],TODAY(),"Y"))</f>
        <v>38</v>
      </c>
      <c r="K56" s="35">
        <f ca="1">IFERROR(IF(Salariés[[#This Row],[Date d''entrée 
dans l''entreprise]]="","",DATEDIF(Salariés[[#This Row],[Date d''entrée 
dans l''entreprise]],TODAY(),"Y")),0)</f>
        <v>5</v>
      </c>
      <c r="L56" s="35">
        <f ca="1">IFERROR(IF(Salariés[[#This Row],[Date d''entrée 
dans le poste actuel]]="","",DATEDIF(Salariés[[#This Row],[Date d''entrée 
dans le poste actuel]],TODAY(),"Y")),0)</f>
        <v>3</v>
      </c>
    </row>
    <row r="57" spans="1:12">
      <c r="A57" s="1" t="s">
        <v>150</v>
      </c>
      <c r="B57" s="1" t="s">
        <v>159</v>
      </c>
      <c r="C57" s="31">
        <v>37116</v>
      </c>
      <c r="D57" s="1" t="s">
        <v>22</v>
      </c>
      <c r="E57" s="1" t="s">
        <v>29</v>
      </c>
      <c r="F57" s="1" t="s">
        <v>45</v>
      </c>
      <c r="G57" s="32">
        <v>45295</v>
      </c>
      <c r="H57" s="32">
        <v>45295</v>
      </c>
      <c r="I57" s="36"/>
      <c r="J57" s="34">
        <f ca="1">IF(Salariés[[#This Row],[Date de
naissance]]="","",DATEDIF(Salariés[[#This Row],[Date de
naissance]],TODAY(),"Y"))</f>
        <v>22</v>
      </c>
      <c r="K57" s="35">
        <f ca="1">IFERROR(IF(Salariés[[#This Row],[Date d''entrée 
dans l''entreprise]]="","",DATEDIF(Salariés[[#This Row],[Date d''entrée 
dans l''entreprise]],TODAY(),"Y")),0)</f>
        <v>0</v>
      </c>
      <c r="L57" s="35">
        <f ca="1">IFERROR(IF(Salariés[[#This Row],[Date d''entrée 
dans le poste actuel]]="","",DATEDIF(Salariés[[#This Row],[Date d''entrée 
dans le poste actuel]],TODAY(),"Y")),0)</f>
        <v>0</v>
      </c>
    </row>
    <row r="58" spans="1:12">
      <c r="A58" s="1" t="s">
        <v>100</v>
      </c>
      <c r="B58" s="1" t="s">
        <v>160</v>
      </c>
      <c r="C58" s="31">
        <v>36878</v>
      </c>
      <c r="D58" s="1" t="s">
        <v>15</v>
      </c>
      <c r="E58" s="1" t="s">
        <v>52</v>
      </c>
      <c r="F58" s="1" t="s">
        <v>67</v>
      </c>
      <c r="G58" s="32">
        <v>44917</v>
      </c>
      <c r="H58" s="32">
        <v>44917</v>
      </c>
      <c r="I58" s="33"/>
      <c r="J58" s="34">
        <f ca="1">IF(Salariés[[#This Row],[Date de
naissance]]="","",DATEDIF(Salariés[[#This Row],[Date de
naissance]],TODAY(),"Y"))</f>
        <v>23</v>
      </c>
      <c r="K58" s="35">
        <f ca="1">IFERROR(IF(Salariés[[#This Row],[Date d''entrée 
dans l''entreprise]]="","",DATEDIF(Salariés[[#This Row],[Date d''entrée 
dans l''entreprise]],TODAY(),"Y")),0)</f>
        <v>1</v>
      </c>
      <c r="L58" s="35">
        <f ca="1">IFERROR(IF(Salariés[[#This Row],[Date d''entrée 
dans le poste actuel]]="","",DATEDIF(Salariés[[#This Row],[Date d''entrée 
dans le poste actuel]],TODAY(),"Y")),0)</f>
        <v>1</v>
      </c>
    </row>
    <row r="59" spans="1:12">
      <c r="A59" s="1" t="s">
        <v>151</v>
      </c>
      <c r="B59" s="1" t="s">
        <v>159</v>
      </c>
      <c r="C59" s="31">
        <v>34854</v>
      </c>
      <c r="D59" s="1" t="s">
        <v>15</v>
      </c>
      <c r="E59" s="1" t="s">
        <v>54</v>
      </c>
      <c r="F59" s="1" t="s">
        <v>53</v>
      </c>
      <c r="G59" s="32">
        <v>45509</v>
      </c>
      <c r="H59" s="32">
        <v>45509</v>
      </c>
      <c r="I59" s="33"/>
      <c r="J59" s="34">
        <f ca="1">IF(Salariés[[#This Row],[Date de
naissance]]="","",DATEDIF(Salariés[[#This Row],[Date de
naissance]],TODAY(),"Y"))</f>
        <v>28</v>
      </c>
      <c r="K59" s="35">
        <f ca="1">IFERROR(IF(Salariés[[#This Row],[Date d''entrée 
dans l''entreprise]]="","",DATEDIF(Salariés[[#This Row],[Date d''entrée 
dans l''entreprise]],TODAY(),"Y")),0)</f>
        <v>0</v>
      </c>
      <c r="L59" s="35">
        <f ca="1">IFERROR(IF(Salariés[[#This Row],[Date d''entrée 
dans le poste actuel]]="","",DATEDIF(Salariés[[#This Row],[Date d''entrée 
dans le poste actuel]],TODAY(),"Y")),0)</f>
        <v>0</v>
      </c>
    </row>
    <row r="60" spans="1:12">
      <c r="A60" s="1" t="s">
        <v>177</v>
      </c>
      <c r="B60" s="1" t="s">
        <v>160</v>
      </c>
      <c r="C60" s="31">
        <v>27441</v>
      </c>
      <c r="D60" s="1" t="s">
        <v>19</v>
      </c>
      <c r="E60" s="1" t="s">
        <v>75</v>
      </c>
      <c r="F60" s="1" t="s">
        <v>42</v>
      </c>
      <c r="G60" s="32">
        <v>43531</v>
      </c>
      <c r="H60" s="32">
        <v>43531</v>
      </c>
      <c r="I60" s="33"/>
      <c r="J60" s="34">
        <f ca="1">IF(Salariés[[#This Row],[Date de
naissance]]="","",DATEDIF(Salariés[[#This Row],[Date de
naissance]],TODAY(),"Y"))</f>
        <v>49</v>
      </c>
      <c r="K60" s="35">
        <f ca="1">IFERROR(IF(Salariés[[#This Row],[Date d''entrée 
dans l''entreprise]]="","",DATEDIF(Salariés[[#This Row],[Date d''entrée 
dans l''entreprise]],TODAY(),"Y")),0)</f>
        <v>5</v>
      </c>
      <c r="L60" s="35">
        <f ca="1">IFERROR(IF(Salariés[[#This Row],[Date d''entrée 
dans le poste actuel]]="","",DATEDIF(Salariés[[#This Row],[Date d''entrée 
dans le poste actuel]],TODAY(),"Y")),0)</f>
        <v>5</v>
      </c>
    </row>
    <row r="61" spans="1:12">
      <c r="A61" s="1" t="s">
        <v>102</v>
      </c>
      <c r="B61" s="1" t="s">
        <v>160</v>
      </c>
      <c r="C61" s="31">
        <v>32176</v>
      </c>
      <c r="D61" s="1" t="s">
        <v>11</v>
      </c>
      <c r="E61" s="1" t="s">
        <v>44</v>
      </c>
      <c r="F61" s="1" t="s">
        <v>13</v>
      </c>
      <c r="G61" s="32">
        <v>42482</v>
      </c>
      <c r="H61" s="32">
        <v>42482</v>
      </c>
      <c r="I61" s="33"/>
      <c r="J61" s="34">
        <f ca="1">IF(Salariés[[#This Row],[Date de
naissance]]="","",DATEDIF(Salariés[[#This Row],[Date de
naissance]],TODAY(),"Y"))</f>
        <v>36</v>
      </c>
      <c r="K61" s="35">
        <f ca="1">IFERROR(IF(Salariés[[#This Row],[Date d''entrée 
dans l''entreprise]]="","",DATEDIF(Salariés[[#This Row],[Date d''entrée 
dans l''entreprise]],TODAY(),"Y")),0)</f>
        <v>8</v>
      </c>
      <c r="L61" s="35">
        <f ca="1">IFERROR(IF(Salariés[[#This Row],[Date d''entrée 
dans le poste actuel]]="","",DATEDIF(Salariés[[#This Row],[Date d''entrée 
dans le poste actuel]],TODAY(),"Y")),0)</f>
        <v>8</v>
      </c>
    </row>
    <row r="62" spans="1:12">
      <c r="A62" s="1" t="s">
        <v>77</v>
      </c>
      <c r="B62" s="1" t="s">
        <v>160</v>
      </c>
      <c r="C62" s="31">
        <v>27516</v>
      </c>
      <c r="D62" s="1" t="s">
        <v>31</v>
      </c>
      <c r="E62" s="1" t="s">
        <v>47</v>
      </c>
      <c r="G62" s="32">
        <v>42017</v>
      </c>
      <c r="H62" s="32">
        <v>42593</v>
      </c>
      <c r="I62" s="33" t="s">
        <v>56</v>
      </c>
      <c r="J62" s="34">
        <f ca="1">IF(Salariés[[#This Row],[Date de
naissance]]="","",DATEDIF(Salariés[[#This Row],[Date de
naissance]],TODAY(),"Y"))</f>
        <v>49</v>
      </c>
      <c r="K62" s="35">
        <f ca="1">IFERROR(IF(Salariés[[#This Row],[Date d''entrée 
dans l''entreprise]]="","",DATEDIF(Salariés[[#This Row],[Date d''entrée 
dans l''entreprise]],TODAY(),"Y")),0)</f>
        <v>9</v>
      </c>
      <c r="L62" s="35">
        <f ca="1">IFERROR(IF(Salariés[[#This Row],[Date d''entrée 
dans le poste actuel]]="","",DATEDIF(Salariés[[#This Row],[Date d''entrée 
dans le poste actuel]],TODAY(),"Y")),0)</f>
        <v>7</v>
      </c>
    </row>
    <row r="63" spans="1:12">
      <c r="A63" s="1" t="s">
        <v>13</v>
      </c>
      <c r="B63" s="1" t="s">
        <v>160</v>
      </c>
      <c r="C63" s="31">
        <v>29562</v>
      </c>
      <c r="D63" s="1" t="s">
        <v>11</v>
      </c>
      <c r="E63" s="1" t="s">
        <v>27</v>
      </c>
      <c r="F63" s="1" t="s">
        <v>14</v>
      </c>
      <c r="G63" s="32">
        <v>44117</v>
      </c>
      <c r="H63" s="32">
        <v>44173</v>
      </c>
      <c r="I63" s="36" t="s">
        <v>39</v>
      </c>
      <c r="J63" s="34">
        <f ca="1">IF(Salariés[[#This Row],[Date de
naissance]]="","",DATEDIF(Salariés[[#This Row],[Date de
naissance]],TODAY(),"Y"))</f>
        <v>43</v>
      </c>
      <c r="K63" s="35">
        <f ca="1">IFERROR(IF(Salariés[[#This Row],[Date d''entrée 
dans l''entreprise]]="","",DATEDIF(Salariés[[#This Row],[Date d''entrée 
dans l''entreprise]],TODAY(),"Y")),0)</f>
        <v>3</v>
      </c>
      <c r="L63" s="35">
        <f ca="1">IFERROR(IF(Salariés[[#This Row],[Date d''entrée 
dans le poste actuel]]="","",DATEDIF(Salariés[[#This Row],[Date d''entrée 
dans le poste actuel]],TODAY(),"Y")),0)</f>
        <v>3</v>
      </c>
    </row>
    <row r="64" spans="1:12">
      <c r="A64" s="1" t="s">
        <v>57</v>
      </c>
      <c r="B64" s="1" t="s">
        <v>160</v>
      </c>
      <c r="C64" s="31">
        <v>31666</v>
      </c>
      <c r="D64" s="1" t="s">
        <v>31</v>
      </c>
      <c r="E64" s="1" t="s">
        <v>47</v>
      </c>
      <c r="G64" s="32">
        <v>44181</v>
      </c>
      <c r="H64" s="32">
        <v>44824</v>
      </c>
      <c r="I64" s="33" t="s">
        <v>56</v>
      </c>
      <c r="J64" s="34">
        <f ca="1">IF(Salariés[[#This Row],[Date de
naissance]]="","",DATEDIF(Salariés[[#This Row],[Date de
naissance]],TODAY(),"Y"))</f>
        <v>37</v>
      </c>
      <c r="K64" s="35">
        <f ca="1">IFERROR(IF(Salariés[[#This Row],[Date d''entrée 
dans l''entreprise]]="","",DATEDIF(Salariés[[#This Row],[Date d''entrée 
dans l''entreprise]],TODAY(),"Y")),0)</f>
        <v>3</v>
      </c>
      <c r="L64" s="35">
        <f ca="1">IFERROR(IF(Salariés[[#This Row],[Date d''entrée 
dans le poste actuel]]="","",DATEDIF(Salariés[[#This Row],[Date d''entrée 
dans le poste actuel]],TODAY(),"Y")),0)</f>
        <v>1</v>
      </c>
    </row>
    <row r="65" spans="1:12">
      <c r="A65" s="1" t="s">
        <v>107</v>
      </c>
      <c r="B65" s="1" t="s">
        <v>160</v>
      </c>
      <c r="C65" s="31">
        <v>35444</v>
      </c>
      <c r="D65" s="1" t="s">
        <v>19</v>
      </c>
      <c r="E65" s="1" t="s">
        <v>46</v>
      </c>
      <c r="F65" s="1" t="s">
        <v>42</v>
      </c>
      <c r="G65" s="32">
        <v>44536</v>
      </c>
      <c r="H65" s="32">
        <v>44536</v>
      </c>
      <c r="I65" s="36"/>
      <c r="J65" s="34">
        <f ca="1">IF(Salariés[[#This Row],[Date de
naissance]]="","",DATEDIF(Salariés[[#This Row],[Date de
naissance]],TODAY(),"Y"))</f>
        <v>27</v>
      </c>
      <c r="K65" s="35">
        <f ca="1">IFERROR(IF(Salariés[[#This Row],[Date d''entrée 
dans l''entreprise]]="","",DATEDIF(Salariés[[#This Row],[Date d''entrée 
dans l''entreprise]],TODAY(),"Y")),0)</f>
        <v>2</v>
      </c>
      <c r="L65" s="35">
        <f ca="1">IFERROR(IF(Salariés[[#This Row],[Date d''entrée 
dans le poste actuel]]="","",DATEDIF(Salariés[[#This Row],[Date d''entrée 
dans le poste actuel]],TODAY(),"Y")),0)</f>
        <v>2</v>
      </c>
    </row>
    <row r="66" spans="1:12">
      <c r="A66" s="1" t="s">
        <v>23</v>
      </c>
      <c r="B66" s="1" t="s">
        <v>159</v>
      </c>
      <c r="C66" s="31">
        <v>31043</v>
      </c>
      <c r="D66" s="1" t="s">
        <v>22</v>
      </c>
      <c r="E66" s="1" t="s">
        <v>79</v>
      </c>
      <c r="F66" s="1" t="s">
        <v>24</v>
      </c>
      <c r="G66" s="32">
        <v>44946</v>
      </c>
      <c r="H66" s="32">
        <v>46625</v>
      </c>
      <c r="I66" s="33" t="s">
        <v>79</v>
      </c>
      <c r="J66" s="34">
        <f ca="1">IF(Salariés[[#This Row],[Date de
naissance]]="","",DATEDIF(Salariés[[#This Row],[Date de
naissance]],TODAY(),"Y"))</f>
        <v>39</v>
      </c>
      <c r="K66" s="35">
        <f ca="1">IFERROR(IF(Salariés[[#This Row],[Date d''entrée 
dans l''entreprise]]="","",DATEDIF(Salariés[[#This Row],[Date d''entrée 
dans l''entreprise]],TODAY(),"Y")),0)</f>
        <v>1</v>
      </c>
      <c r="L66" s="35">
        <f ca="1">IFERROR(IF(Salariés[[#This Row],[Date d''entrée 
dans le poste actuel]]="","",DATEDIF(Salariés[[#This Row],[Date d''entrée 
dans le poste actuel]],TODAY(),"Y")),0)</f>
        <v>0</v>
      </c>
    </row>
    <row r="67" spans="1:12">
      <c r="A67" s="1" t="s">
        <v>178</v>
      </c>
      <c r="B67" s="1" t="s">
        <v>160</v>
      </c>
      <c r="C67" s="31">
        <v>29217</v>
      </c>
      <c r="D67" s="1" t="s">
        <v>34</v>
      </c>
      <c r="E67" s="1" t="s">
        <v>71</v>
      </c>
      <c r="F67" s="1" t="s">
        <v>82</v>
      </c>
      <c r="G67" s="32">
        <v>42523</v>
      </c>
      <c r="H67" s="32">
        <v>45233</v>
      </c>
      <c r="I67" s="33" t="s">
        <v>35</v>
      </c>
      <c r="J67" s="34">
        <f ca="1">IF(Salariés[[#This Row],[Date de
naissance]]="","",DATEDIF(Salariés[[#This Row],[Date de
naissance]],TODAY(),"Y"))</f>
        <v>44</v>
      </c>
      <c r="K67" s="35">
        <f ca="1">IFERROR(IF(Salariés[[#This Row],[Date d''entrée 
dans l''entreprise]]="","",DATEDIF(Salariés[[#This Row],[Date d''entrée 
dans l''entreprise]],TODAY(),"Y")),0)</f>
        <v>7</v>
      </c>
      <c r="L67" s="35">
        <f ca="1">IFERROR(IF(Salariés[[#This Row],[Date d''entrée 
dans le poste actuel]]="","",DATEDIF(Salariés[[#This Row],[Date d''entrée 
dans le poste actuel]],TODAY(),"Y")),0)</f>
        <v>0</v>
      </c>
    </row>
  </sheetData>
  <sheetProtection algorithmName="SHA-512" hashValue="zvXfBnqRBdvpFdSLFDtAbDzCc+Ew7BBl+w69Vr74spFEIYcKlLlNjy6WgYoaTEzvuRhWmJ/qaspIZtrsqaA3wQ==" saltValue="tZg9VsgIPtd5lwNLnH/SOw==" spinCount="100000" sheet="1" scenarios="1" sort="0" autoFilter="0"/>
  <dataValidations count="5">
    <dataValidation allowBlank="1" showInputMessage="1" showErrorMessage="1" errorTitle="Erreur de saisie !" error="Le métier n'existe pas dans la base de données des métiers." sqref="E57:F57 E58:F67 E11:F56" xr:uid="{29139FF2-892A-F242-8FFC-CC3A4328C90C}"/>
    <dataValidation type="date" operator="greaterThanOrEqual" allowBlank="1" showInputMessage="1" showErrorMessage="1" errorTitle="Erreur de saisie !" error="La date doit être supérieure au 01/04/1990 (date de création de l'entreprise)." sqref="G11:H57" xr:uid="{D86417C5-4DFF-3C45-9FAF-0B0321A4E880}">
      <formula1>32964</formula1>
    </dataValidation>
    <dataValidation type="date" operator="greaterThan" allowBlank="1" showInputMessage="1" showErrorMessage="1" errorTitle="Erreur de saisie !" error="La date doit être supérieure au 01/04/1990 (date de création de l'entreprise)." sqref="H11:H57" xr:uid="{1EFF7A4B-9A7D-2943-90BB-E4389675C4F3}">
      <formula1>32964</formula1>
    </dataValidation>
    <dataValidation operator="greaterThanOrEqual" allowBlank="1" showInputMessage="1" showErrorMessage="1" errorTitle="Erreur de saisie !" error="La date doit être supérieure au 01/04/1990 (date de création de l'entreprise)." sqref="I11:J57" xr:uid="{1203E46E-0BA7-124E-8520-1B6FE8B8F39F}"/>
    <dataValidation operator="greaterThan" allowBlank="1" showInputMessage="1" showErrorMessage="1" errorTitle="Erreur de saisie !" error="La date doit être supérieure au 01/04/1990 (date de création de l'entreprise)." sqref="I11:J57" xr:uid="{3E05D348-C1CF-0948-9A9C-BA51F717A5FD}"/>
  </dataValidation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FA68B-5E6F-DD41-956F-74F205E7D0E6}">
  <sheetPr>
    <tabColor rgb="FF00518B"/>
  </sheetPr>
  <dimension ref="A1:I170"/>
  <sheetViews>
    <sheetView showGridLines="0" topLeftCell="A2" zoomScaleNormal="100" workbookViewId="0">
      <selection activeCell="A2" sqref="A2"/>
    </sheetView>
  </sheetViews>
  <sheetFormatPr baseColWidth="10" defaultRowHeight="16" outlineLevelRow="1"/>
  <cols>
    <col min="1" max="1" width="20.1640625" style="1" bestFit="1" customWidth="1"/>
    <col min="2" max="2" width="25" style="1" bestFit="1" customWidth="1"/>
    <col min="3" max="3" width="15.83203125" style="1" customWidth="1"/>
    <col min="4" max="4" width="20.1640625" style="1" bestFit="1" customWidth="1"/>
    <col min="5" max="5" width="25" style="1" bestFit="1" customWidth="1"/>
    <col min="6" max="6" width="15.83203125" style="1" customWidth="1"/>
    <col min="7" max="7" width="20.1640625" style="1" bestFit="1" customWidth="1"/>
    <col min="8" max="8" width="25" style="1" bestFit="1" customWidth="1"/>
    <col min="9" max="9" width="23.1640625" style="1" bestFit="1" customWidth="1"/>
  </cols>
  <sheetData>
    <row r="1" spans="1:9" hidden="1" outlineLevel="1">
      <c r="A1" s="21">
        <f>COUNTA(Salariés[NOM et Prénom])</f>
        <v>57</v>
      </c>
      <c r="B1" s="22" t="str">
        <f ca="1">ROUND((TODAY()-AVERAGE(Salariés[Date d''entrée 
dans l''entreprise]))/365.25,1)&amp;" ans"</f>
        <v>3,4 ans</v>
      </c>
      <c r="C1" s="23">
        <f>COUNTIFS(Salariés[Sexe],"Femme")/COUNTA(Salariés[NOM et Prénom])</f>
        <v>0.45614035087719296</v>
      </c>
      <c r="D1" s="23">
        <f>COUNTIFS(Salariés[Sexe],"Homme")/COUNTA(Salariés[NOM et Prénom])</f>
        <v>0.54385964912280704</v>
      </c>
      <c r="E1" s="24" t="str">
        <f ca="1">ROUND((TODAY()-AVERAGE(Salariés[Date de
naissance]))/365,0)&amp;" ans"</f>
        <v>41 ans</v>
      </c>
      <c r="F1" s="21">
        <f>COUNTA(_xlfn.UNIQUE(Salariés[Métier actuel]))</f>
        <v>28</v>
      </c>
      <c r="G1" s="20"/>
      <c r="I1" s="8"/>
    </row>
    <row r="2" spans="1:9" collapsed="1">
      <c r="C2" s="9"/>
      <c r="E2" s="20"/>
      <c r="G2" s="20"/>
      <c r="I2" s="8"/>
    </row>
    <row r="3" spans="1:9">
      <c r="C3" s="9"/>
      <c r="E3" s="20"/>
      <c r="G3" s="20"/>
      <c r="I3" s="8"/>
    </row>
    <row r="35" spans="1:8">
      <c r="A35" s="6" t="s">
        <v>164</v>
      </c>
      <c r="B35" s="7" t="s">
        <v>163</v>
      </c>
      <c r="D35" s="6" t="s">
        <v>164</v>
      </c>
      <c r="E35" t="s">
        <v>163</v>
      </c>
      <c r="G35" s="6" t="s">
        <v>164</v>
      </c>
      <c r="H35" t="s">
        <v>163</v>
      </c>
    </row>
    <row r="36" spans="1:8">
      <c r="A36" s="5" t="s">
        <v>179</v>
      </c>
      <c r="B36" s="3">
        <v>5.2631578947368418E-2</v>
      </c>
      <c r="D36" s="4" t="s">
        <v>15</v>
      </c>
      <c r="E36" s="3">
        <v>0.22807017543859648</v>
      </c>
      <c r="G36" s="4" t="s">
        <v>194</v>
      </c>
      <c r="H36">
        <v>3</v>
      </c>
    </row>
    <row r="37" spans="1:8">
      <c r="A37" s="5" t="s">
        <v>180</v>
      </c>
      <c r="B37" s="3">
        <v>0.19298245614035087</v>
      </c>
      <c r="C37" s="2"/>
      <c r="D37" s="4" t="s">
        <v>11</v>
      </c>
      <c r="E37" s="3">
        <v>0.19298245614035087</v>
      </c>
      <c r="G37" s="4" t="s">
        <v>193</v>
      </c>
      <c r="H37">
        <v>2</v>
      </c>
    </row>
    <row r="38" spans="1:8">
      <c r="A38" s="5" t="s">
        <v>181</v>
      </c>
      <c r="B38" s="3">
        <v>0.35087719298245612</v>
      </c>
      <c r="C38" s="2"/>
      <c r="D38" s="4" t="s">
        <v>19</v>
      </c>
      <c r="E38" s="3">
        <v>0.15789473684210525</v>
      </c>
      <c r="G38" s="4" t="s">
        <v>192</v>
      </c>
      <c r="H38">
        <v>2</v>
      </c>
    </row>
    <row r="39" spans="1:8">
      <c r="A39" s="5" t="s">
        <v>182</v>
      </c>
      <c r="B39" s="3">
        <v>0.40350877192982454</v>
      </c>
      <c r="C39" s="2"/>
      <c r="D39" s="4" t="s">
        <v>22</v>
      </c>
      <c r="E39" s="3">
        <v>0.15789473684210525</v>
      </c>
      <c r="F39" s="2"/>
      <c r="G39" s="4" t="s">
        <v>191</v>
      </c>
      <c r="H39">
        <v>8</v>
      </c>
    </row>
    <row r="40" spans="1:8">
      <c r="A40" s="5" t="s">
        <v>162</v>
      </c>
      <c r="B40" s="3">
        <v>1</v>
      </c>
      <c r="C40" s="2"/>
      <c r="D40" s="4" t="s">
        <v>34</v>
      </c>
      <c r="E40" s="3">
        <v>0.14035087719298245</v>
      </c>
      <c r="F40" s="2"/>
      <c r="G40" s="4" t="s">
        <v>190</v>
      </c>
      <c r="H40">
        <v>8</v>
      </c>
    </row>
    <row r="41" spans="1:8">
      <c r="C41" s="2"/>
      <c r="D41" s="4" t="s">
        <v>31</v>
      </c>
      <c r="E41" s="3">
        <v>0.12280701754385964</v>
      </c>
      <c r="F41" s="2"/>
      <c r="G41" s="4" t="s">
        <v>189</v>
      </c>
      <c r="H41">
        <v>6</v>
      </c>
    </row>
    <row r="42" spans="1:8">
      <c r="C42" s="2"/>
      <c r="D42" s="4" t="s">
        <v>162</v>
      </c>
      <c r="E42" s="3">
        <v>1</v>
      </c>
      <c r="F42" s="2"/>
      <c r="G42" s="4" t="s">
        <v>188</v>
      </c>
      <c r="H42">
        <v>5</v>
      </c>
    </row>
    <row r="43" spans="1:8">
      <c r="B43" s="2"/>
      <c r="C43" s="2"/>
      <c r="D43" s="2"/>
      <c r="E43" s="2"/>
      <c r="F43" s="2"/>
      <c r="G43" s="4" t="s">
        <v>187</v>
      </c>
      <c r="H43">
        <v>4</v>
      </c>
    </row>
    <row r="44" spans="1:8">
      <c r="B44" s="2"/>
      <c r="C44" s="2"/>
      <c r="F44" s="2"/>
      <c r="G44" s="4" t="s">
        <v>184</v>
      </c>
      <c r="H44">
        <v>12</v>
      </c>
    </row>
    <row r="45" spans="1:8">
      <c r="B45" s="2"/>
      <c r="C45" s="2"/>
      <c r="F45" s="2"/>
      <c r="G45" s="4" t="s">
        <v>185</v>
      </c>
      <c r="H45">
        <v>5</v>
      </c>
    </row>
    <row r="46" spans="1:8">
      <c r="B46" s="2"/>
      <c r="C46" s="2"/>
      <c r="F46" s="2"/>
      <c r="G46" s="4" t="s">
        <v>186</v>
      </c>
      <c r="H46">
        <v>2</v>
      </c>
    </row>
    <row r="47" spans="1:8">
      <c r="B47" s="2"/>
      <c r="C47" s="2"/>
      <c r="F47" s="2"/>
      <c r="G47" s="4" t="s">
        <v>162</v>
      </c>
      <c r="H47">
        <v>57</v>
      </c>
    </row>
    <row r="48" spans="1:8">
      <c r="B48" s="2"/>
      <c r="C48" s="2"/>
      <c r="F48" s="2"/>
      <c r="G48"/>
      <c r="H48"/>
    </row>
    <row r="49" spans="2:8">
      <c r="B49" s="2"/>
      <c r="C49" s="2"/>
      <c r="F49" s="2"/>
      <c r="G49"/>
      <c r="H49"/>
    </row>
    <row r="50" spans="2:8">
      <c r="B50" s="2"/>
      <c r="C50" s="2"/>
      <c r="F50" s="2"/>
      <c r="G50"/>
      <c r="H50"/>
    </row>
    <row r="51" spans="2:8">
      <c r="B51" s="2"/>
      <c r="C51" s="2"/>
      <c r="F51" s="2"/>
      <c r="G51"/>
      <c r="H51"/>
    </row>
    <row r="52" spans="2:8">
      <c r="B52" s="2"/>
      <c r="C52" s="2"/>
      <c r="D52" s="2"/>
      <c r="E52" s="2"/>
      <c r="F52" s="2"/>
      <c r="G52"/>
      <c r="H52"/>
    </row>
    <row r="53" spans="2:8">
      <c r="B53" s="2"/>
      <c r="C53" s="2"/>
      <c r="D53" s="2"/>
      <c r="E53" s="2"/>
      <c r="F53" s="2"/>
      <c r="G53"/>
      <c r="H53"/>
    </row>
    <row r="54" spans="2:8">
      <c r="B54" s="2"/>
      <c r="C54" s="2"/>
      <c r="D54" s="2"/>
      <c r="E54" s="2"/>
      <c r="F54" s="2"/>
      <c r="G54"/>
      <c r="H54"/>
    </row>
    <row r="55" spans="2:8">
      <c r="B55" s="2"/>
      <c r="C55" s="2"/>
      <c r="D55" s="2"/>
      <c r="E55" s="2"/>
      <c r="F55" s="2"/>
      <c r="G55"/>
      <c r="H55"/>
    </row>
    <row r="56" spans="2:8">
      <c r="B56" s="2"/>
      <c r="C56" s="2"/>
      <c r="D56" s="2"/>
      <c r="E56" s="2"/>
      <c r="F56" s="2"/>
      <c r="G56"/>
      <c r="H56"/>
    </row>
    <row r="57" spans="2:8">
      <c r="B57" s="2"/>
      <c r="C57" s="2"/>
      <c r="D57" s="2"/>
      <c r="E57" s="2"/>
      <c r="F57" s="2"/>
      <c r="G57"/>
      <c r="H57"/>
    </row>
    <row r="58" spans="2:8">
      <c r="B58" s="2"/>
      <c r="C58" s="2"/>
      <c r="D58" s="2"/>
      <c r="E58" s="2"/>
      <c r="F58" s="2"/>
      <c r="G58"/>
      <c r="H58"/>
    </row>
    <row r="59" spans="2:8">
      <c r="B59" s="2"/>
      <c r="C59" s="2"/>
      <c r="D59" s="2"/>
      <c r="E59" s="2"/>
      <c r="F59" s="2"/>
      <c r="G59"/>
      <c r="H59"/>
    </row>
    <row r="60" spans="2:8">
      <c r="B60" s="2"/>
      <c r="D60" s="2"/>
      <c r="E60" s="2"/>
      <c r="F60" s="2"/>
      <c r="G60"/>
      <c r="H60"/>
    </row>
    <row r="61" spans="2:8">
      <c r="B61" s="2"/>
      <c r="D61" s="2"/>
      <c r="E61" s="2"/>
      <c r="F61" s="2"/>
      <c r="G61"/>
      <c r="H61"/>
    </row>
    <row r="62" spans="2:8">
      <c r="B62" s="2"/>
      <c r="D62" s="2"/>
      <c r="E62" s="2"/>
      <c r="F62" s="2"/>
      <c r="G62"/>
      <c r="H62"/>
    </row>
    <row r="63" spans="2:8">
      <c r="B63" s="2"/>
      <c r="D63" s="2"/>
      <c r="E63" s="2"/>
      <c r="F63" s="2"/>
      <c r="G63"/>
      <c r="H63"/>
    </row>
    <row r="64" spans="2:8">
      <c r="B64" s="2"/>
      <c r="D64" s="2"/>
      <c r="E64" s="2"/>
      <c r="F64" s="2"/>
      <c r="G64"/>
      <c r="H64"/>
    </row>
    <row r="65" spans="2:8">
      <c r="B65" s="2"/>
      <c r="D65" s="2"/>
      <c r="E65" s="2"/>
      <c r="F65" s="2"/>
      <c r="G65"/>
      <c r="H65"/>
    </row>
    <row r="66" spans="2:8">
      <c r="B66" s="2"/>
      <c r="D66" s="2"/>
      <c r="E66" s="2"/>
      <c r="F66" s="2"/>
      <c r="G66"/>
      <c r="H66"/>
    </row>
    <row r="67" spans="2:8">
      <c r="B67" s="2"/>
      <c r="D67" s="2"/>
      <c r="E67" s="2"/>
      <c r="F67" s="2"/>
      <c r="G67"/>
      <c r="H67"/>
    </row>
    <row r="68" spans="2:8">
      <c r="B68" s="2"/>
      <c r="D68" s="2"/>
      <c r="E68" s="2"/>
      <c r="F68" s="2"/>
      <c r="G68"/>
      <c r="H68"/>
    </row>
    <row r="69" spans="2:8">
      <c r="B69" s="2"/>
      <c r="D69" s="2"/>
      <c r="E69" s="2"/>
      <c r="F69" s="2"/>
      <c r="G69"/>
      <c r="H69"/>
    </row>
    <row r="70" spans="2:8">
      <c r="B70" s="2"/>
      <c r="D70" s="2"/>
      <c r="E70" s="2"/>
      <c r="F70" s="2"/>
      <c r="G70"/>
      <c r="H70"/>
    </row>
    <row r="71" spans="2:8">
      <c r="B71" s="2"/>
      <c r="D71" s="2"/>
      <c r="E71" s="2"/>
      <c r="F71" s="2"/>
      <c r="G71"/>
      <c r="H71"/>
    </row>
    <row r="72" spans="2:8">
      <c r="B72" s="2"/>
      <c r="D72" s="2"/>
      <c r="E72" s="2"/>
      <c r="F72" s="2"/>
      <c r="G72"/>
      <c r="H72"/>
    </row>
    <row r="73" spans="2:8">
      <c r="B73" s="2"/>
      <c r="D73" s="2"/>
      <c r="E73" s="2"/>
      <c r="F73" s="2"/>
      <c r="G73"/>
      <c r="H73"/>
    </row>
    <row r="74" spans="2:8">
      <c r="B74" s="2"/>
      <c r="D74" s="2"/>
      <c r="E74" s="2"/>
      <c r="F74" s="2"/>
      <c r="G74"/>
      <c r="H74"/>
    </row>
    <row r="75" spans="2:8">
      <c r="B75" s="2"/>
      <c r="D75" s="2"/>
      <c r="E75" s="2"/>
      <c r="F75" s="2"/>
      <c r="G75"/>
      <c r="H75"/>
    </row>
    <row r="76" spans="2:8">
      <c r="B76" s="2"/>
      <c r="D76" s="2"/>
      <c r="E76" s="2"/>
      <c r="G76"/>
      <c r="H76"/>
    </row>
    <row r="77" spans="2:8">
      <c r="B77" s="2"/>
      <c r="D77" s="2"/>
      <c r="E77" s="2"/>
      <c r="G77"/>
      <c r="H77"/>
    </row>
    <row r="78" spans="2:8">
      <c r="B78" s="2"/>
      <c r="D78" s="2"/>
      <c r="E78" s="2"/>
      <c r="G78"/>
      <c r="H78"/>
    </row>
    <row r="79" spans="2:8">
      <c r="B79" s="2"/>
      <c r="D79" s="2"/>
      <c r="E79" s="2"/>
      <c r="G79"/>
      <c r="H79"/>
    </row>
    <row r="80" spans="2:8">
      <c r="B80" s="2"/>
      <c r="D80" s="2"/>
      <c r="E80" s="2"/>
      <c r="G80"/>
      <c r="H80"/>
    </row>
    <row r="81" spans="2:8">
      <c r="B81" s="2"/>
      <c r="D81" s="2"/>
      <c r="E81" s="2"/>
      <c r="G81"/>
      <c r="H81"/>
    </row>
    <row r="82" spans="2:8">
      <c r="B82" s="2"/>
      <c r="D82" s="2"/>
      <c r="E82" s="2"/>
      <c r="G82"/>
      <c r="H82"/>
    </row>
    <row r="83" spans="2:8">
      <c r="B83" s="2"/>
      <c r="D83" s="2"/>
      <c r="E83" s="2"/>
      <c r="G83"/>
      <c r="H83"/>
    </row>
    <row r="84" spans="2:8">
      <c r="B84" s="2"/>
      <c r="D84" s="2"/>
      <c r="E84" s="2"/>
      <c r="G84"/>
      <c r="H84"/>
    </row>
    <row r="85" spans="2:8">
      <c r="B85" s="2"/>
      <c r="D85" s="2"/>
      <c r="E85" s="2"/>
      <c r="G85"/>
      <c r="H85"/>
    </row>
    <row r="86" spans="2:8">
      <c r="B86" s="2"/>
      <c r="D86" s="2"/>
      <c r="E86" s="2"/>
      <c r="G86"/>
      <c r="H86"/>
    </row>
    <row r="87" spans="2:8">
      <c r="B87" s="2"/>
      <c r="D87" s="2"/>
      <c r="E87" s="2"/>
      <c r="G87"/>
      <c r="H87"/>
    </row>
    <row r="88" spans="2:8">
      <c r="B88" s="2"/>
      <c r="D88" s="2"/>
      <c r="E88" s="2"/>
      <c r="G88"/>
      <c r="H88"/>
    </row>
    <row r="89" spans="2:8">
      <c r="B89" s="2"/>
      <c r="D89" s="2"/>
      <c r="E89" s="2"/>
      <c r="G89"/>
      <c r="H89"/>
    </row>
    <row r="90" spans="2:8">
      <c r="B90" s="2"/>
      <c r="D90" s="2"/>
      <c r="E90" s="2"/>
      <c r="G90"/>
      <c r="H90"/>
    </row>
    <row r="91" spans="2:8">
      <c r="B91" s="2"/>
      <c r="D91" s="2"/>
      <c r="E91" s="2"/>
      <c r="G91"/>
      <c r="H91"/>
    </row>
    <row r="92" spans="2:8">
      <c r="B92" s="2"/>
      <c r="D92" s="2"/>
      <c r="E92" s="2"/>
      <c r="G92"/>
      <c r="H92"/>
    </row>
    <row r="93" spans="2:8">
      <c r="B93" s="2"/>
      <c r="D93" s="2"/>
      <c r="E93" s="2"/>
      <c r="G93"/>
      <c r="H93"/>
    </row>
    <row r="94" spans="2:8">
      <c r="B94" s="2"/>
      <c r="D94" s="2"/>
      <c r="E94" s="2"/>
      <c r="G94"/>
      <c r="H94"/>
    </row>
    <row r="95" spans="2:8">
      <c r="B95" s="2"/>
      <c r="D95" s="2"/>
      <c r="E95" s="2"/>
      <c r="G95"/>
      <c r="H95"/>
    </row>
    <row r="96" spans="2:8">
      <c r="B96" s="2"/>
      <c r="D96" s="2"/>
      <c r="E96" s="2"/>
      <c r="G96"/>
      <c r="H96"/>
    </row>
    <row r="97" spans="2:8">
      <c r="B97" s="2"/>
      <c r="D97" s="2"/>
      <c r="E97" s="2"/>
      <c r="G97"/>
      <c r="H97"/>
    </row>
    <row r="98" spans="2:8">
      <c r="B98" s="2"/>
      <c r="D98" s="2"/>
      <c r="E98" s="2"/>
      <c r="G98"/>
      <c r="H98"/>
    </row>
    <row r="99" spans="2:8">
      <c r="B99" s="2"/>
      <c r="D99" s="2"/>
      <c r="E99" s="2"/>
      <c r="G99"/>
      <c r="H99"/>
    </row>
    <row r="100" spans="2:8">
      <c r="B100" s="2"/>
      <c r="D100" s="2"/>
      <c r="E100" s="2"/>
      <c r="G100"/>
      <c r="H100"/>
    </row>
    <row r="101" spans="2:8">
      <c r="B101" s="2"/>
      <c r="D101" s="2"/>
      <c r="E101" s="2"/>
      <c r="G101"/>
      <c r="H101"/>
    </row>
    <row r="102" spans="2:8">
      <c r="B102" s="2"/>
      <c r="D102" s="2"/>
      <c r="E102" s="2"/>
      <c r="G102"/>
      <c r="H102"/>
    </row>
    <row r="103" spans="2:8">
      <c r="B103" s="2"/>
      <c r="D103" s="2"/>
      <c r="E103" s="2"/>
      <c r="G103"/>
      <c r="H103"/>
    </row>
    <row r="104" spans="2:8">
      <c r="B104" s="2"/>
      <c r="D104" s="2"/>
      <c r="E104" s="2"/>
      <c r="G104"/>
      <c r="H104"/>
    </row>
    <row r="105" spans="2:8">
      <c r="B105" s="2"/>
      <c r="D105" s="2"/>
      <c r="E105" s="2"/>
      <c r="G105"/>
      <c r="H105"/>
    </row>
    <row r="106" spans="2:8">
      <c r="B106" s="2"/>
      <c r="D106" s="2"/>
      <c r="E106" s="2"/>
      <c r="G106"/>
      <c r="H106"/>
    </row>
    <row r="107" spans="2:8">
      <c r="B107" s="2"/>
      <c r="D107" s="2"/>
      <c r="E107" s="2"/>
      <c r="G107"/>
      <c r="H107"/>
    </row>
    <row r="108" spans="2:8">
      <c r="B108" s="2"/>
      <c r="D108" s="2"/>
      <c r="E108" s="2"/>
      <c r="G108"/>
      <c r="H108"/>
    </row>
    <row r="109" spans="2:8">
      <c r="B109" s="2"/>
      <c r="D109" s="2"/>
      <c r="E109" s="2"/>
      <c r="G109"/>
      <c r="H109"/>
    </row>
    <row r="110" spans="2:8">
      <c r="B110" s="2"/>
      <c r="D110" s="2"/>
      <c r="E110" s="2"/>
      <c r="G110"/>
      <c r="H110"/>
    </row>
    <row r="111" spans="2:8">
      <c r="B111" s="2"/>
      <c r="D111" s="2"/>
      <c r="E111" s="2"/>
      <c r="G111"/>
      <c r="H111"/>
    </row>
    <row r="112" spans="2:8">
      <c r="B112" s="2"/>
      <c r="D112" s="2"/>
      <c r="E112" s="2"/>
      <c r="G112"/>
      <c r="H112"/>
    </row>
    <row r="113" spans="2:8">
      <c r="B113" s="2"/>
      <c r="D113" s="2"/>
      <c r="E113" s="2"/>
      <c r="G113"/>
      <c r="H113"/>
    </row>
    <row r="114" spans="2:8">
      <c r="B114" s="2"/>
      <c r="D114" s="2"/>
      <c r="E114" s="2"/>
      <c r="G114"/>
      <c r="H114"/>
    </row>
    <row r="115" spans="2:8">
      <c r="B115" s="2"/>
      <c r="D115" s="2"/>
      <c r="E115" s="2"/>
      <c r="G115"/>
      <c r="H115"/>
    </row>
    <row r="116" spans="2:8">
      <c r="B116" s="2"/>
      <c r="D116" s="2"/>
      <c r="E116" s="2"/>
      <c r="G116"/>
      <c r="H116"/>
    </row>
    <row r="117" spans="2:8">
      <c r="B117" s="2"/>
      <c r="D117" s="2"/>
      <c r="E117" s="2"/>
    </row>
    <row r="118" spans="2:8">
      <c r="B118" s="2"/>
      <c r="D118" s="2"/>
      <c r="E118" s="2"/>
    </row>
    <row r="119" spans="2:8">
      <c r="B119" s="2"/>
      <c r="D119" s="2"/>
      <c r="E119" s="2"/>
    </row>
    <row r="120" spans="2:8">
      <c r="B120" s="2"/>
      <c r="D120" s="2"/>
      <c r="E120" s="2"/>
    </row>
    <row r="121" spans="2:8">
      <c r="B121" s="2"/>
      <c r="D121" s="2"/>
      <c r="E121" s="2"/>
    </row>
    <row r="122" spans="2:8">
      <c r="B122" s="2"/>
      <c r="D122" s="2"/>
      <c r="E122" s="2"/>
    </row>
    <row r="123" spans="2:8">
      <c r="B123" s="2"/>
      <c r="D123" s="2"/>
      <c r="E123" s="2"/>
    </row>
    <row r="124" spans="2:8">
      <c r="B124" s="2"/>
      <c r="D124" s="2"/>
      <c r="E124" s="2"/>
    </row>
    <row r="125" spans="2:8">
      <c r="B125" s="2"/>
      <c r="D125" s="2"/>
      <c r="E125" s="2"/>
    </row>
    <row r="126" spans="2:8">
      <c r="B126" s="2"/>
      <c r="D126" s="2"/>
      <c r="E126" s="2"/>
    </row>
    <row r="127" spans="2:8">
      <c r="B127" s="2"/>
      <c r="D127" s="2"/>
      <c r="E127" s="2"/>
    </row>
    <row r="128" spans="2:8">
      <c r="B128" s="2"/>
      <c r="D128" s="2"/>
      <c r="E128" s="2"/>
    </row>
    <row r="129" spans="2:5">
      <c r="B129" s="2"/>
      <c r="D129" s="2"/>
      <c r="E129" s="2"/>
    </row>
    <row r="130" spans="2:5">
      <c r="B130" s="2"/>
      <c r="D130" s="2"/>
      <c r="E130" s="2"/>
    </row>
    <row r="131" spans="2:5">
      <c r="B131" s="2"/>
      <c r="D131" s="2"/>
      <c r="E131" s="2"/>
    </row>
    <row r="132" spans="2:5">
      <c r="B132" s="2"/>
      <c r="D132" s="2"/>
      <c r="E132" s="2"/>
    </row>
    <row r="133" spans="2:5">
      <c r="B133" s="2"/>
      <c r="D133" s="2"/>
      <c r="E133" s="2"/>
    </row>
    <row r="134" spans="2:5">
      <c r="B134" s="2"/>
      <c r="D134" s="2"/>
      <c r="E134" s="2"/>
    </row>
    <row r="135" spans="2:5">
      <c r="B135" s="2"/>
      <c r="D135" s="2"/>
      <c r="E135" s="2"/>
    </row>
    <row r="136" spans="2:5">
      <c r="B136" s="2"/>
      <c r="D136" s="2"/>
      <c r="E136" s="2"/>
    </row>
    <row r="137" spans="2:5">
      <c r="B137" s="2"/>
      <c r="D137" s="2"/>
      <c r="E137" s="2"/>
    </row>
    <row r="138" spans="2:5">
      <c r="B138" s="2"/>
      <c r="D138" s="2"/>
      <c r="E138" s="2"/>
    </row>
    <row r="139" spans="2:5">
      <c r="B139" s="2"/>
      <c r="D139" s="2"/>
      <c r="E139" s="2"/>
    </row>
    <row r="140" spans="2:5">
      <c r="B140" s="2"/>
      <c r="D140" s="2"/>
      <c r="E140" s="2"/>
    </row>
    <row r="141" spans="2:5">
      <c r="B141" s="2"/>
      <c r="D141" s="2"/>
      <c r="E141" s="2"/>
    </row>
    <row r="142" spans="2:5">
      <c r="B142" s="2"/>
      <c r="D142" s="2"/>
      <c r="E142" s="2"/>
    </row>
    <row r="143" spans="2:5">
      <c r="B143" s="2"/>
      <c r="D143" s="2"/>
      <c r="E143" s="2"/>
    </row>
    <row r="144" spans="2:5">
      <c r="B144" s="2"/>
      <c r="D144" s="2"/>
      <c r="E144" s="2"/>
    </row>
    <row r="145" spans="2:5">
      <c r="B145" s="2"/>
      <c r="D145" s="2"/>
      <c r="E145" s="2"/>
    </row>
    <row r="146" spans="2:5">
      <c r="B146" s="2"/>
      <c r="D146" s="2"/>
      <c r="E146" s="2"/>
    </row>
    <row r="147" spans="2:5">
      <c r="B147" s="2"/>
      <c r="D147" s="2"/>
      <c r="E147" s="2"/>
    </row>
    <row r="148" spans="2:5">
      <c r="B148" s="2"/>
      <c r="D148" s="2"/>
      <c r="E148" s="2"/>
    </row>
    <row r="149" spans="2:5">
      <c r="B149" s="2"/>
      <c r="D149" s="2"/>
      <c r="E149" s="2"/>
    </row>
    <row r="150" spans="2:5">
      <c r="B150" s="2"/>
      <c r="D150" s="2"/>
      <c r="E150" s="2"/>
    </row>
    <row r="151" spans="2:5">
      <c r="B151" s="2"/>
      <c r="D151" s="2"/>
      <c r="E151" s="2"/>
    </row>
    <row r="152" spans="2:5">
      <c r="B152" s="2"/>
      <c r="D152" s="2"/>
      <c r="E152" s="2"/>
    </row>
    <row r="153" spans="2:5">
      <c r="B153" s="2"/>
      <c r="D153" s="2"/>
      <c r="E153" s="2"/>
    </row>
    <row r="154" spans="2:5">
      <c r="B154" s="2"/>
      <c r="D154" s="2"/>
      <c r="E154" s="2"/>
    </row>
    <row r="155" spans="2:5">
      <c r="B155" s="2"/>
      <c r="D155" s="2"/>
      <c r="E155" s="2"/>
    </row>
    <row r="156" spans="2:5">
      <c r="B156" s="2"/>
      <c r="D156" s="2"/>
      <c r="E156" s="2"/>
    </row>
    <row r="157" spans="2:5">
      <c r="B157" s="2"/>
      <c r="D157" s="2"/>
      <c r="E157" s="2"/>
    </row>
    <row r="158" spans="2:5">
      <c r="B158" s="2"/>
      <c r="D158" s="2"/>
      <c r="E158" s="2"/>
    </row>
    <row r="159" spans="2:5">
      <c r="B159" s="2"/>
      <c r="D159" s="2"/>
      <c r="E159" s="2"/>
    </row>
    <row r="160" spans="2:5">
      <c r="B160" s="2"/>
      <c r="D160" s="2"/>
      <c r="E160" s="2"/>
    </row>
    <row r="161" spans="2:5">
      <c r="B161" s="2"/>
      <c r="D161" s="2"/>
      <c r="E161" s="2"/>
    </row>
    <row r="162" spans="2:5">
      <c r="D162" s="2"/>
      <c r="E162" s="2"/>
    </row>
    <row r="163" spans="2:5">
      <c r="D163" s="2"/>
      <c r="E163" s="2"/>
    </row>
    <row r="164" spans="2:5">
      <c r="D164" s="2"/>
      <c r="E164" s="2"/>
    </row>
    <row r="165" spans="2:5">
      <c r="D165" s="2"/>
      <c r="E165" s="2"/>
    </row>
    <row r="166" spans="2:5">
      <c r="D166" s="2"/>
      <c r="E166" s="2"/>
    </row>
    <row r="167" spans="2:5">
      <c r="D167" s="2"/>
      <c r="E167" s="2"/>
    </row>
    <row r="168" spans="2:5">
      <c r="D168" s="2"/>
      <c r="E168" s="2"/>
    </row>
    <row r="169" spans="2:5">
      <c r="D169" s="2"/>
      <c r="E169" s="2"/>
    </row>
    <row r="170" spans="2:5">
      <c r="D170" s="2"/>
      <c r="E170" s="2"/>
    </row>
  </sheetData>
  <sheetProtection selectLockedCells="1" sort="0" autoFilter="0"/>
  <sortState xmlns:xlrd2="http://schemas.microsoft.com/office/spreadsheetml/2017/richdata2" ref="G35:H43">
    <sortCondition ref="G36"/>
  </sortState>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248B-F3AE-FA4D-8B1A-F8A1251895B1}">
  <sheetPr>
    <tabColor rgb="FF00518B"/>
  </sheetPr>
  <dimension ref="A12:J561"/>
  <sheetViews>
    <sheetView showGridLines="0" zoomScaleNormal="100" workbookViewId="0">
      <pane xSplit="1" ySplit="12" topLeftCell="B13" activePane="bottomRight" state="frozen"/>
      <selection activeCell="B6" sqref="B6"/>
      <selection pane="topRight" activeCell="B6" sqref="B6"/>
      <selection pane="bottomLeft" activeCell="B6" sqref="B6"/>
      <selection pane="bottomRight" activeCell="A12" sqref="A12"/>
    </sheetView>
  </sheetViews>
  <sheetFormatPr baseColWidth="10" defaultColWidth="10.83203125" defaultRowHeight="15" outlineLevelCol="2"/>
  <cols>
    <col min="1" max="1" width="25.83203125" style="1" customWidth="1"/>
    <col min="2" max="2" width="20.83203125" style="1" customWidth="1"/>
    <col min="3" max="3" width="35.83203125" style="1" customWidth="1"/>
    <col min="4" max="5" width="13.33203125" style="1" customWidth="1"/>
    <col min="6" max="6" width="30.83203125" style="1" customWidth="1" outlineLevel="1"/>
    <col min="7" max="7" width="20.83203125" style="1" customWidth="1" outlineLevel="1"/>
    <col min="8" max="8" width="10.83203125" style="1" customWidth="1" outlineLevel="1"/>
    <col min="9" max="9" width="15.83203125" style="1" customWidth="1" outlineLevel="1"/>
    <col min="10" max="10" width="10.83203125" style="1" hidden="1" customWidth="1" outlineLevel="2"/>
    <col min="11" max="16384" width="10.83203125" style="1"/>
  </cols>
  <sheetData>
    <row r="12" spans="1:10" ht="32">
      <c r="A12" s="29" t="s">
        <v>84</v>
      </c>
      <c r="B12" s="29" t="s">
        <v>170</v>
      </c>
      <c r="C12" s="29" t="s">
        <v>85</v>
      </c>
      <c r="D12" s="29" t="s">
        <v>86</v>
      </c>
      <c r="E12" s="30" t="s">
        <v>87</v>
      </c>
      <c r="F12" s="37" t="s">
        <v>4</v>
      </c>
      <c r="G12" s="38" t="s">
        <v>5</v>
      </c>
      <c r="H12" s="38" t="s">
        <v>1</v>
      </c>
      <c r="I12" s="38" t="s">
        <v>3</v>
      </c>
      <c r="J12" s="39" t="s">
        <v>183</v>
      </c>
    </row>
    <row r="13" spans="1:10" ht="16">
      <c r="A13" s="1" t="s">
        <v>61</v>
      </c>
      <c r="B13" s="1" t="s">
        <v>88</v>
      </c>
      <c r="C13" s="1" t="s">
        <v>89</v>
      </c>
      <c r="D13" s="21">
        <v>3</v>
      </c>
      <c r="E13" s="40">
        <v>1</v>
      </c>
      <c r="F13"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3" s="42" t="str">
        <f>IF(Compétences[[#This Row],[Salarié (NOM Prénom)]]="","",IF(_xlfn.XLOOKUP(Compétences[[#This Row],[Salarié (NOM Prénom)]],Salariés[NOM et Prénom],Salariés[N+1 (NOM Prénom)])=0,"",_xlfn.XLOOKUP(Compétences[[#This Row],[Salarié (NOM Prénom)]],Salariés[NOM et Prénom],Salariés[N+1 (NOM Prénom)])))</f>
        <v>LECLAIR Gaëtan</v>
      </c>
      <c r="H13" s="42" t="str">
        <f>IF(Compétences[[#This Row],[Salarié (NOM Prénom)]]="","",IF(_xlfn.XLOOKUP(Compétences[[#This Row],[Salarié (NOM Prénom)]],Salariés[NOM et Prénom],Salariés[Sexe])=0,"",_xlfn.XLOOKUP(Compétences[[#This Row],[Salarié (NOM Prénom)]],Salariés[NOM et Prénom],Salariés[Sexe])))</f>
        <v>Femme</v>
      </c>
      <c r="I13" s="42" t="str">
        <f>IF(Compétences[[#This Row],[Salarié (NOM Prénom)]]="","",IF(_xlfn.XLOOKUP(Compétences[[#This Row],[Salarié (NOM Prénom)]],Salariés[NOM et Prénom],Salariés[Service])=0,"",_xlfn.XLOOKUP(Compétences[[#This Row],[Salarié (NOM Prénom)]],Salariés[NOM et Prénom],Salariés[Service])))</f>
        <v>Production</v>
      </c>
      <c r="J13" s="43">
        <f>_xlfn.AGGREGATE(3,5,Compétences[[#This Row],[Salarié (NOM Prénom)]])</f>
        <v>1</v>
      </c>
    </row>
    <row r="14" spans="1:10" ht="16">
      <c r="A14" s="1" t="s">
        <v>61</v>
      </c>
      <c r="B14" s="1" t="s">
        <v>88</v>
      </c>
      <c r="C14" s="1" t="s">
        <v>117</v>
      </c>
      <c r="D14" s="21">
        <v>1</v>
      </c>
      <c r="E14" s="40">
        <v>4</v>
      </c>
      <c r="F14"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4" s="42" t="str">
        <f>IF(Compétences[[#This Row],[Salarié (NOM Prénom)]]="","",IF(_xlfn.XLOOKUP(Compétences[[#This Row],[Salarié (NOM Prénom)]],Salariés[NOM et Prénom],Salariés[N+1 (NOM Prénom)])=0,"",_xlfn.XLOOKUP(Compétences[[#This Row],[Salarié (NOM Prénom)]],Salariés[NOM et Prénom],Salariés[N+1 (NOM Prénom)])))</f>
        <v>LECLAIR Gaëtan</v>
      </c>
      <c r="H14" s="42" t="str">
        <f>IF(Compétences[[#This Row],[Salarié (NOM Prénom)]]="","",IF(_xlfn.XLOOKUP(Compétences[[#This Row],[Salarié (NOM Prénom)]],Salariés[NOM et Prénom],Salariés[Sexe])=0,"",_xlfn.XLOOKUP(Compétences[[#This Row],[Salarié (NOM Prénom)]],Salariés[NOM et Prénom],Salariés[Sexe])))</f>
        <v>Femme</v>
      </c>
      <c r="I14" s="42" t="str">
        <f>IF(Compétences[[#This Row],[Salarié (NOM Prénom)]]="","",IF(_xlfn.XLOOKUP(Compétences[[#This Row],[Salarié (NOM Prénom)]],Salariés[NOM et Prénom],Salariés[Service])=0,"",_xlfn.XLOOKUP(Compétences[[#This Row],[Salarié (NOM Prénom)]],Salariés[NOM et Prénom],Salariés[Service])))</f>
        <v>Production</v>
      </c>
      <c r="J14" s="43">
        <f>_xlfn.AGGREGATE(3,5,Compétences[[#This Row],[Salarié (NOM Prénom)]])</f>
        <v>1</v>
      </c>
    </row>
    <row r="15" spans="1:10" ht="16">
      <c r="A15" s="1" t="s">
        <v>61</v>
      </c>
      <c r="B15" s="1" t="s">
        <v>88</v>
      </c>
      <c r="C15" s="1" t="s">
        <v>119</v>
      </c>
      <c r="D15" s="21">
        <v>4</v>
      </c>
      <c r="E15" s="40">
        <v>1</v>
      </c>
      <c r="F15"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5" s="42" t="str">
        <f>IF(Compétences[[#This Row],[Salarié (NOM Prénom)]]="","",IF(_xlfn.XLOOKUP(Compétences[[#This Row],[Salarié (NOM Prénom)]],Salariés[NOM et Prénom],Salariés[N+1 (NOM Prénom)])=0,"",_xlfn.XLOOKUP(Compétences[[#This Row],[Salarié (NOM Prénom)]],Salariés[NOM et Prénom],Salariés[N+1 (NOM Prénom)])))</f>
        <v>LECLAIR Gaëtan</v>
      </c>
      <c r="H15" s="42" t="str">
        <f>IF(Compétences[[#This Row],[Salarié (NOM Prénom)]]="","",IF(_xlfn.XLOOKUP(Compétences[[#This Row],[Salarié (NOM Prénom)]],Salariés[NOM et Prénom],Salariés[Sexe])=0,"",_xlfn.XLOOKUP(Compétences[[#This Row],[Salarié (NOM Prénom)]],Salariés[NOM et Prénom],Salariés[Sexe])))</f>
        <v>Femme</v>
      </c>
      <c r="I15" s="42" t="str">
        <f>IF(Compétences[[#This Row],[Salarié (NOM Prénom)]]="","",IF(_xlfn.XLOOKUP(Compétences[[#This Row],[Salarié (NOM Prénom)]],Salariés[NOM et Prénom],Salariés[Service])=0,"",_xlfn.XLOOKUP(Compétences[[#This Row],[Salarié (NOM Prénom)]],Salariés[NOM et Prénom],Salariés[Service])))</f>
        <v>Production</v>
      </c>
      <c r="J15" s="43">
        <f>_xlfn.AGGREGATE(3,5,Compétences[[#This Row],[Salarié (NOM Prénom)]])</f>
        <v>1</v>
      </c>
    </row>
    <row r="16" spans="1:10" ht="16">
      <c r="A16" s="1" t="s">
        <v>61</v>
      </c>
      <c r="B16" s="1" t="s">
        <v>88</v>
      </c>
      <c r="C16" s="1" t="s">
        <v>142</v>
      </c>
      <c r="D16" s="21">
        <v>3</v>
      </c>
      <c r="E16" s="40">
        <v>2</v>
      </c>
      <c r="F16"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6" s="42" t="str">
        <f>IF(Compétences[[#This Row],[Salarié (NOM Prénom)]]="","",IF(_xlfn.XLOOKUP(Compétences[[#This Row],[Salarié (NOM Prénom)]],Salariés[NOM et Prénom],Salariés[N+1 (NOM Prénom)])=0,"",_xlfn.XLOOKUP(Compétences[[#This Row],[Salarié (NOM Prénom)]],Salariés[NOM et Prénom],Salariés[N+1 (NOM Prénom)])))</f>
        <v>LECLAIR Gaëtan</v>
      </c>
      <c r="H16" s="42" t="str">
        <f>IF(Compétences[[#This Row],[Salarié (NOM Prénom)]]="","",IF(_xlfn.XLOOKUP(Compétences[[#This Row],[Salarié (NOM Prénom)]],Salariés[NOM et Prénom],Salariés[Sexe])=0,"",_xlfn.XLOOKUP(Compétences[[#This Row],[Salarié (NOM Prénom)]],Salariés[NOM et Prénom],Salariés[Sexe])))</f>
        <v>Femme</v>
      </c>
      <c r="I16" s="42" t="str">
        <f>IF(Compétences[[#This Row],[Salarié (NOM Prénom)]]="","",IF(_xlfn.XLOOKUP(Compétences[[#This Row],[Salarié (NOM Prénom)]],Salariés[NOM et Prénom],Salariés[Service])=0,"",_xlfn.XLOOKUP(Compétences[[#This Row],[Salarié (NOM Prénom)]],Salariés[NOM et Prénom],Salariés[Service])))</f>
        <v>Production</v>
      </c>
      <c r="J16" s="43">
        <f>_xlfn.AGGREGATE(3,5,Compétences[[#This Row],[Salarié (NOM Prénom)]])</f>
        <v>1</v>
      </c>
    </row>
    <row r="17" spans="1:10" ht="16">
      <c r="A17" s="1" t="s">
        <v>61</v>
      </c>
      <c r="B17" s="1" t="s">
        <v>88</v>
      </c>
      <c r="C17" s="1" t="s">
        <v>146</v>
      </c>
      <c r="D17" s="21">
        <v>1</v>
      </c>
      <c r="E17" s="40">
        <v>1</v>
      </c>
      <c r="F17"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7" s="42" t="str">
        <f>IF(Compétences[[#This Row],[Salarié (NOM Prénom)]]="","",IF(_xlfn.XLOOKUP(Compétences[[#This Row],[Salarié (NOM Prénom)]],Salariés[NOM et Prénom],Salariés[N+1 (NOM Prénom)])=0,"",_xlfn.XLOOKUP(Compétences[[#This Row],[Salarié (NOM Prénom)]],Salariés[NOM et Prénom],Salariés[N+1 (NOM Prénom)])))</f>
        <v>LECLAIR Gaëtan</v>
      </c>
      <c r="H17" s="42" t="str">
        <f>IF(Compétences[[#This Row],[Salarié (NOM Prénom)]]="","",IF(_xlfn.XLOOKUP(Compétences[[#This Row],[Salarié (NOM Prénom)]],Salariés[NOM et Prénom],Salariés[Sexe])=0,"",_xlfn.XLOOKUP(Compétences[[#This Row],[Salarié (NOM Prénom)]],Salariés[NOM et Prénom],Salariés[Sexe])))</f>
        <v>Femme</v>
      </c>
      <c r="I17" s="42" t="str">
        <f>IF(Compétences[[#This Row],[Salarié (NOM Prénom)]]="","",IF(_xlfn.XLOOKUP(Compétences[[#This Row],[Salarié (NOM Prénom)]],Salariés[NOM et Prénom],Salariés[Service])=0,"",_xlfn.XLOOKUP(Compétences[[#This Row],[Salarié (NOM Prénom)]],Salariés[NOM et Prénom],Salariés[Service])))</f>
        <v>Production</v>
      </c>
      <c r="J17" s="43">
        <f>_xlfn.AGGREGATE(3,5,Compétences[[#This Row],[Salarié (NOM Prénom)]])</f>
        <v>1</v>
      </c>
    </row>
    <row r="18" spans="1:10" ht="16">
      <c r="A18" s="1" t="s">
        <v>61</v>
      </c>
      <c r="B18" s="1" t="s">
        <v>94</v>
      </c>
      <c r="C18" s="1" t="s">
        <v>95</v>
      </c>
      <c r="D18" s="21">
        <v>1</v>
      </c>
      <c r="E18" s="40">
        <v>4</v>
      </c>
      <c r="F18"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8" s="42" t="str">
        <f>IF(Compétences[[#This Row],[Salarié (NOM Prénom)]]="","",IF(_xlfn.XLOOKUP(Compétences[[#This Row],[Salarié (NOM Prénom)]],Salariés[NOM et Prénom],Salariés[N+1 (NOM Prénom)])=0,"",_xlfn.XLOOKUP(Compétences[[#This Row],[Salarié (NOM Prénom)]],Salariés[NOM et Prénom],Salariés[N+1 (NOM Prénom)])))</f>
        <v>LECLAIR Gaëtan</v>
      </c>
      <c r="H18" s="42" t="str">
        <f>IF(Compétences[[#This Row],[Salarié (NOM Prénom)]]="","",IF(_xlfn.XLOOKUP(Compétences[[#This Row],[Salarié (NOM Prénom)]],Salariés[NOM et Prénom],Salariés[Sexe])=0,"",_xlfn.XLOOKUP(Compétences[[#This Row],[Salarié (NOM Prénom)]],Salariés[NOM et Prénom],Salariés[Sexe])))</f>
        <v>Femme</v>
      </c>
      <c r="I18" s="42" t="str">
        <f>IF(Compétences[[#This Row],[Salarié (NOM Prénom)]]="","",IF(_xlfn.XLOOKUP(Compétences[[#This Row],[Salarié (NOM Prénom)]],Salariés[NOM et Prénom],Salariés[Service])=0,"",_xlfn.XLOOKUP(Compétences[[#This Row],[Salarié (NOM Prénom)]],Salariés[NOM et Prénom],Salariés[Service])))</f>
        <v>Production</v>
      </c>
      <c r="J18" s="43">
        <f>_xlfn.AGGREGATE(3,5,Compétences[[#This Row],[Salarié (NOM Prénom)]])</f>
        <v>1</v>
      </c>
    </row>
    <row r="19" spans="1:10" ht="16">
      <c r="A19" s="1" t="s">
        <v>61</v>
      </c>
      <c r="B19" s="1" t="s">
        <v>94</v>
      </c>
      <c r="C19" s="1" t="s">
        <v>98</v>
      </c>
      <c r="D19" s="21">
        <v>4</v>
      </c>
      <c r="E19" s="40">
        <v>1</v>
      </c>
      <c r="F19"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19" s="42" t="str">
        <f>IF(Compétences[[#This Row],[Salarié (NOM Prénom)]]="","",IF(_xlfn.XLOOKUP(Compétences[[#This Row],[Salarié (NOM Prénom)]],Salariés[NOM et Prénom],Salariés[N+1 (NOM Prénom)])=0,"",_xlfn.XLOOKUP(Compétences[[#This Row],[Salarié (NOM Prénom)]],Salariés[NOM et Prénom],Salariés[N+1 (NOM Prénom)])))</f>
        <v>LECLAIR Gaëtan</v>
      </c>
      <c r="H19" s="42" t="str">
        <f>IF(Compétences[[#This Row],[Salarié (NOM Prénom)]]="","",IF(_xlfn.XLOOKUP(Compétences[[#This Row],[Salarié (NOM Prénom)]],Salariés[NOM et Prénom],Salariés[Sexe])=0,"",_xlfn.XLOOKUP(Compétences[[#This Row],[Salarié (NOM Prénom)]],Salariés[NOM et Prénom],Salariés[Sexe])))</f>
        <v>Femme</v>
      </c>
      <c r="I19" s="42" t="str">
        <f>IF(Compétences[[#This Row],[Salarié (NOM Prénom)]]="","",IF(_xlfn.XLOOKUP(Compétences[[#This Row],[Salarié (NOM Prénom)]],Salariés[NOM et Prénom],Salariés[Service])=0,"",_xlfn.XLOOKUP(Compétences[[#This Row],[Salarié (NOM Prénom)]],Salariés[NOM et Prénom],Salariés[Service])))</f>
        <v>Production</v>
      </c>
      <c r="J19" s="43">
        <f>_xlfn.AGGREGATE(3,5,Compétences[[#This Row],[Salarié (NOM Prénom)]])</f>
        <v>1</v>
      </c>
    </row>
    <row r="20" spans="1:10" ht="16">
      <c r="A20" s="1" t="s">
        <v>61</v>
      </c>
      <c r="B20" s="1" t="s">
        <v>94</v>
      </c>
      <c r="C20" s="1" t="s">
        <v>115</v>
      </c>
      <c r="D20" s="21">
        <v>4</v>
      </c>
      <c r="E20" s="40">
        <v>4</v>
      </c>
      <c r="F20"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0" s="42" t="str">
        <f>IF(Compétences[[#This Row],[Salarié (NOM Prénom)]]="","",IF(_xlfn.XLOOKUP(Compétences[[#This Row],[Salarié (NOM Prénom)]],Salariés[NOM et Prénom],Salariés[N+1 (NOM Prénom)])=0,"",_xlfn.XLOOKUP(Compétences[[#This Row],[Salarié (NOM Prénom)]],Salariés[NOM et Prénom],Salariés[N+1 (NOM Prénom)])))</f>
        <v>LECLAIR Gaëtan</v>
      </c>
      <c r="H20" s="42" t="str">
        <f>IF(Compétences[[#This Row],[Salarié (NOM Prénom)]]="","",IF(_xlfn.XLOOKUP(Compétences[[#This Row],[Salarié (NOM Prénom)]],Salariés[NOM et Prénom],Salariés[Sexe])=0,"",_xlfn.XLOOKUP(Compétences[[#This Row],[Salarié (NOM Prénom)]],Salariés[NOM et Prénom],Salariés[Sexe])))</f>
        <v>Femme</v>
      </c>
      <c r="I20" s="42" t="str">
        <f>IF(Compétences[[#This Row],[Salarié (NOM Prénom)]]="","",IF(_xlfn.XLOOKUP(Compétences[[#This Row],[Salarié (NOM Prénom)]],Salariés[NOM et Prénom],Salariés[Service])=0,"",_xlfn.XLOOKUP(Compétences[[#This Row],[Salarié (NOM Prénom)]],Salariés[NOM et Prénom],Salariés[Service])))</f>
        <v>Production</v>
      </c>
      <c r="J20" s="43">
        <f>_xlfn.AGGREGATE(3,5,Compétences[[#This Row],[Salarié (NOM Prénom)]])</f>
        <v>1</v>
      </c>
    </row>
    <row r="21" spans="1:10" ht="16">
      <c r="A21" s="1" t="s">
        <v>61</v>
      </c>
      <c r="B21" s="1" t="s">
        <v>94</v>
      </c>
      <c r="C21" s="1" t="s">
        <v>137</v>
      </c>
      <c r="D21" s="21">
        <v>4</v>
      </c>
      <c r="E21" s="40">
        <v>2</v>
      </c>
      <c r="F21"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1" s="42" t="str">
        <f>IF(Compétences[[#This Row],[Salarié (NOM Prénom)]]="","",IF(_xlfn.XLOOKUP(Compétences[[#This Row],[Salarié (NOM Prénom)]],Salariés[NOM et Prénom],Salariés[N+1 (NOM Prénom)])=0,"",_xlfn.XLOOKUP(Compétences[[#This Row],[Salarié (NOM Prénom)]],Salariés[NOM et Prénom],Salariés[N+1 (NOM Prénom)])))</f>
        <v>LECLAIR Gaëtan</v>
      </c>
      <c r="H21" s="42" t="str">
        <f>IF(Compétences[[#This Row],[Salarié (NOM Prénom)]]="","",IF(_xlfn.XLOOKUP(Compétences[[#This Row],[Salarié (NOM Prénom)]],Salariés[NOM et Prénom],Salariés[Sexe])=0,"",_xlfn.XLOOKUP(Compétences[[#This Row],[Salarié (NOM Prénom)]],Salariés[NOM et Prénom],Salariés[Sexe])))</f>
        <v>Femme</v>
      </c>
      <c r="I21" s="42" t="str">
        <f>IF(Compétences[[#This Row],[Salarié (NOM Prénom)]]="","",IF(_xlfn.XLOOKUP(Compétences[[#This Row],[Salarié (NOM Prénom)]],Salariés[NOM et Prénom],Salariés[Service])=0,"",_xlfn.XLOOKUP(Compétences[[#This Row],[Salarié (NOM Prénom)]],Salariés[NOM et Prénom],Salariés[Service])))</f>
        <v>Production</v>
      </c>
      <c r="J21" s="43">
        <f>_xlfn.AGGREGATE(3,5,Compétences[[#This Row],[Salarié (NOM Prénom)]])</f>
        <v>1</v>
      </c>
    </row>
    <row r="22" spans="1:10" ht="16">
      <c r="A22" s="1" t="s">
        <v>69</v>
      </c>
      <c r="B22" s="1" t="s">
        <v>88</v>
      </c>
      <c r="C22" s="1" t="s">
        <v>89</v>
      </c>
      <c r="D22" s="21">
        <v>3</v>
      </c>
      <c r="E22" s="40">
        <v>2</v>
      </c>
      <c r="F22"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2" s="42" t="str">
        <f>IF(Compétences[[#This Row],[Salarié (NOM Prénom)]]="","",IF(_xlfn.XLOOKUP(Compétences[[#This Row],[Salarié (NOM Prénom)]],Salariés[NOM et Prénom],Salariés[N+1 (NOM Prénom)])=0,"",_xlfn.XLOOKUP(Compétences[[#This Row],[Salarié (NOM Prénom)]],Salariés[NOM et Prénom],Salariés[N+1 (NOM Prénom)])))</f>
        <v>GRANDIS Lou</v>
      </c>
      <c r="H22" s="42" t="str">
        <f>IF(Compétences[[#This Row],[Salarié (NOM Prénom)]]="","",IF(_xlfn.XLOOKUP(Compétences[[#This Row],[Salarié (NOM Prénom)]],Salariés[NOM et Prénom],Salariés[Sexe])=0,"",_xlfn.XLOOKUP(Compétences[[#This Row],[Salarié (NOM Prénom)]],Salariés[NOM et Prénom],Salariés[Sexe])))</f>
        <v>Homme</v>
      </c>
      <c r="I22" s="42" t="str">
        <f>IF(Compétences[[#This Row],[Salarié (NOM Prénom)]]="","",IF(_xlfn.XLOOKUP(Compétences[[#This Row],[Salarié (NOM Prénom)]],Salariés[NOM et Prénom],Salariés[Service])=0,"",_xlfn.XLOOKUP(Compétences[[#This Row],[Salarié (NOM Prénom)]],Salariés[NOM et Prénom],Salariés[Service])))</f>
        <v>Vente</v>
      </c>
      <c r="J22" s="43">
        <f>_xlfn.AGGREGATE(3,5,Compétences[[#This Row],[Salarié (NOM Prénom)]])</f>
        <v>1</v>
      </c>
    </row>
    <row r="23" spans="1:10" ht="16">
      <c r="A23" s="1" t="s">
        <v>69</v>
      </c>
      <c r="B23" s="1" t="s">
        <v>88</v>
      </c>
      <c r="C23" s="1" t="s">
        <v>108</v>
      </c>
      <c r="D23" s="21">
        <v>2</v>
      </c>
      <c r="E23" s="40">
        <v>4</v>
      </c>
      <c r="F23"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3" s="42" t="str">
        <f>IF(Compétences[[#This Row],[Salarié (NOM Prénom)]]="","",IF(_xlfn.XLOOKUP(Compétences[[#This Row],[Salarié (NOM Prénom)]],Salariés[NOM et Prénom],Salariés[N+1 (NOM Prénom)])=0,"",_xlfn.XLOOKUP(Compétences[[#This Row],[Salarié (NOM Prénom)]],Salariés[NOM et Prénom],Salariés[N+1 (NOM Prénom)])))</f>
        <v>GRANDIS Lou</v>
      </c>
      <c r="H23" s="42" t="str">
        <f>IF(Compétences[[#This Row],[Salarié (NOM Prénom)]]="","",IF(_xlfn.XLOOKUP(Compétences[[#This Row],[Salarié (NOM Prénom)]],Salariés[NOM et Prénom],Salariés[Sexe])=0,"",_xlfn.XLOOKUP(Compétences[[#This Row],[Salarié (NOM Prénom)]],Salariés[NOM et Prénom],Salariés[Sexe])))</f>
        <v>Homme</v>
      </c>
      <c r="I23" s="42" t="str">
        <f>IF(Compétences[[#This Row],[Salarié (NOM Prénom)]]="","",IF(_xlfn.XLOOKUP(Compétences[[#This Row],[Salarié (NOM Prénom)]],Salariés[NOM et Prénom],Salariés[Service])=0,"",_xlfn.XLOOKUP(Compétences[[#This Row],[Salarié (NOM Prénom)]],Salariés[NOM et Prénom],Salariés[Service])))</f>
        <v>Vente</v>
      </c>
      <c r="J23" s="43">
        <f>_xlfn.AGGREGATE(3,5,Compétences[[#This Row],[Salarié (NOM Prénom)]])</f>
        <v>1</v>
      </c>
    </row>
    <row r="24" spans="1:10" ht="16">
      <c r="A24" s="1" t="s">
        <v>69</v>
      </c>
      <c r="B24" s="1" t="s">
        <v>88</v>
      </c>
      <c r="C24" s="1" t="s">
        <v>119</v>
      </c>
      <c r="D24" s="21">
        <v>4</v>
      </c>
      <c r="E24" s="40">
        <v>4</v>
      </c>
      <c r="F24"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4" s="42" t="str">
        <f>IF(Compétences[[#This Row],[Salarié (NOM Prénom)]]="","",IF(_xlfn.XLOOKUP(Compétences[[#This Row],[Salarié (NOM Prénom)]],Salariés[NOM et Prénom],Salariés[N+1 (NOM Prénom)])=0,"",_xlfn.XLOOKUP(Compétences[[#This Row],[Salarié (NOM Prénom)]],Salariés[NOM et Prénom],Salariés[N+1 (NOM Prénom)])))</f>
        <v>GRANDIS Lou</v>
      </c>
      <c r="H24" s="42" t="str">
        <f>IF(Compétences[[#This Row],[Salarié (NOM Prénom)]]="","",IF(_xlfn.XLOOKUP(Compétences[[#This Row],[Salarié (NOM Prénom)]],Salariés[NOM et Prénom],Salariés[Sexe])=0,"",_xlfn.XLOOKUP(Compétences[[#This Row],[Salarié (NOM Prénom)]],Salariés[NOM et Prénom],Salariés[Sexe])))</f>
        <v>Homme</v>
      </c>
      <c r="I24" s="42" t="str">
        <f>IF(Compétences[[#This Row],[Salarié (NOM Prénom)]]="","",IF(_xlfn.XLOOKUP(Compétences[[#This Row],[Salarié (NOM Prénom)]],Salariés[NOM et Prénom],Salariés[Service])=0,"",_xlfn.XLOOKUP(Compétences[[#This Row],[Salarié (NOM Prénom)]],Salariés[NOM et Prénom],Salariés[Service])))</f>
        <v>Vente</v>
      </c>
      <c r="J24" s="43">
        <f>_xlfn.AGGREGATE(3,5,Compétences[[#This Row],[Salarié (NOM Prénom)]])</f>
        <v>1</v>
      </c>
    </row>
    <row r="25" spans="1:10" ht="16">
      <c r="A25" s="1" t="s">
        <v>69</v>
      </c>
      <c r="B25" s="1" t="s">
        <v>88</v>
      </c>
      <c r="C25" s="1" t="s">
        <v>125</v>
      </c>
      <c r="D25" s="21">
        <v>1</v>
      </c>
      <c r="E25" s="40">
        <v>4</v>
      </c>
      <c r="F25"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5" s="42" t="str">
        <f>IF(Compétences[[#This Row],[Salarié (NOM Prénom)]]="","",IF(_xlfn.XLOOKUP(Compétences[[#This Row],[Salarié (NOM Prénom)]],Salariés[NOM et Prénom],Salariés[N+1 (NOM Prénom)])=0,"",_xlfn.XLOOKUP(Compétences[[#This Row],[Salarié (NOM Prénom)]],Salariés[NOM et Prénom],Salariés[N+1 (NOM Prénom)])))</f>
        <v>GRANDIS Lou</v>
      </c>
      <c r="H25" s="42" t="str">
        <f>IF(Compétences[[#This Row],[Salarié (NOM Prénom)]]="","",IF(_xlfn.XLOOKUP(Compétences[[#This Row],[Salarié (NOM Prénom)]],Salariés[NOM et Prénom],Salariés[Sexe])=0,"",_xlfn.XLOOKUP(Compétences[[#This Row],[Salarié (NOM Prénom)]],Salariés[NOM et Prénom],Salariés[Sexe])))</f>
        <v>Homme</v>
      </c>
      <c r="I25" s="42" t="str">
        <f>IF(Compétences[[#This Row],[Salarié (NOM Prénom)]]="","",IF(_xlfn.XLOOKUP(Compétences[[#This Row],[Salarié (NOM Prénom)]],Salariés[NOM et Prénom],Salariés[Service])=0,"",_xlfn.XLOOKUP(Compétences[[#This Row],[Salarié (NOM Prénom)]],Salariés[NOM et Prénom],Salariés[Service])))</f>
        <v>Vente</v>
      </c>
      <c r="J25" s="43">
        <f>_xlfn.AGGREGATE(3,5,Compétences[[#This Row],[Salarié (NOM Prénom)]])</f>
        <v>1</v>
      </c>
    </row>
    <row r="26" spans="1:10" ht="16">
      <c r="A26" s="1" t="s">
        <v>69</v>
      </c>
      <c r="B26" s="1" t="s">
        <v>88</v>
      </c>
      <c r="C26" s="1" t="s">
        <v>142</v>
      </c>
      <c r="D26" s="21">
        <v>3</v>
      </c>
      <c r="E26" s="40">
        <v>1</v>
      </c>
      <c r="F26"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6" s="42" t="str">
        <f>IF(Compétences[[#This Row],[Salarié (NOM Prénom)]]="","",IF(_xlfn.XLOOKUP(Compétences[[#This Row],[Salarié (NOM Prénom)]],Salariés[NOM et Prénom],Salariés[N+1 (NOM Prénom)])=0,"",_xlfn.XLOOKUP(Compétences[[#This Row],[Salarié (NOM Prénom)]],Salariés[NOM et Prénom],Salariés[N+1 (NOM Prénom)])))</f>
        <v>GRANDIS Lou</v>
      </c>
      <c r="H26" s="42" t="str">
        <f>IF(Compétences[[#This Row],[Salarié (NOM Prénom)]]="","",IF(_xlfn.XLOOKUP(Compétences[[#This Row],[Salarié (NOM Prénom)]],Salariés[NOM et Prénom],Salariés[Sexe])=0,"",_xlfn.XLOOKUP(Compétences[[#This Row],[Salarié (NOM Prénom)]],Salariés[NOM et Prénom],Salariés[Sexe])))</f>
        <v>Homme</v>
      </c>
      <c r="I26" s="42" t="str">
        <f>IF(Compétences[[#This Row],[Salarié (NOM Prénom)]]="","",IF(_xlfn.XLOOKUP(Compétences[[#This Row],[Salarié (NOM Prénom)]],Salariés[NOM et Prénom],Salariés[Service])=0,"",_xlfn.XLOOKUP(Compétences[[#This Row],[Salarié (NOM Prénom)]],Salariés[NOM et Prénom],Salariés[Service])))</f>
        <v>Vente</v>
      </c>
      <c r="J26" s="43">
        <f>_xlfn.AGGREGATE(3,5,Compétences[[#This Row],[Salarié (NOM Prénom)]])</f>
        <v>1</v>
      </c>
    </row>
    <row r="27" spans="1:10" ht="16">
      <c r="A27" s="1" t="s">
        <v>69</v>
      </c>
      <c r="B27" s="1" t="s">
        <v>94</v>
      </c>
      <c r="C27" s="1" t="s">
        <v>111</v>
      </c>
      <c r="D27" s="21">
        <v>3</v>
      </c>
      <c r="E27" s="40">
        <v>3</v>
      </c>
      <c r="F27"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7" s="42" t="str">
        <f>IF(Compétences[[#This Row],[Salarié (NOM Prénom)]]="","",IF(_xlfn.XLOOKUP(Compétences[[#This Row],[Salarié (NOM Prénom)]],Salariés[NOM et Prénom],Salariés[N+1 (NOM Prénom)])=0,"",_xlfn.XLOOKUP(Compétences[[#This Row],[Salarié (NOM Prénom)]],Salariés[NOM et Prénom],Salariés[N+1 (NOM Prénom)])))</f>
        <v>GRANDIS Lou</v>
      </c>
      <c r="H27" s="42" t="str">
        <f>IF(Compétences[[#This Row],[Salarié (NOM Prénom)]]="","",IF(_xlfn.XLOOKUP(Compétences[[#This Row],[Salarié (NOM Prénom)]],Salariés[NOM et Prénom],Salariés[Sexe])=0,"",_xlfn.XLOOKUP(Compétences[[#This Row],[Salarié (NOM Prénom)]],Salariés[NOM et Prénom],Salariés[Sexe])))</f>
        <v>Homme</v>
      </c>
      <c r="I27" s="42" t="str">
        <f>IF(Compétences[[#This Row],[Salarié (NOM Prénom)]]="","",IF(_xlfn.XLOOKUP(Compétences[[#This Row],[Salarié (NOM Prénom)]],Salariés[NOM et Prénom],Salariés[Service])=0,"",_xlfn.XLOOKUP(Compétences[[#This Row],[Salarié (NOM Prénom)]],Salariés[NOM et Prénom],Salariés[Service])))</f>
        <v>Vente</v>
      </c>
      <c r="J27" s="43">
        <f>_xlfn.AGGREGATE(3,5,Compétences[[#This Row],[Salarié (NOM Prénom)]])</f>
        <v>1</v>
      </c>
    </row>
    <row r="28" spans="1:10" ht="16">
      <c r="A28" s="1" t="s">
        <v>69</v>
      </c>
      <c r="B28" s="1" t="s">
        <v>94</v>
      </c>
      <c r="C28" s="1" t="s">
        <v>101</v>
      </c>
      <c r="D28" s="21">
        <v>2</v>
      </c>
      <c r="E28" s="40">
        <v>2</v>
      </c>
      <c r="F28"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8" s="42" t="str">
        <f>IF(Compétences[[#This Row],[Salarié (NOM Prénom)]]="","",IF(_xlfn.XLOOKUP(Compétences[[#This Row],[Salarié (NOM Prénom)]],Salariés[NOM et Prénom],Salariés[N+1 (NOM Prénom)])=0,"",_xlfn.XLOOKUP(Compétences[[#This Row],[Salarié (NOM Prénom)]],Salariés[NOM et Prénom],Salariés[N+1 (NOM Prénom)])))</f>
        <v>GRANDIS Lou</v>
      </c>
      <c r="H28" s="42" t="str">
        <f>IF(Compétences[[#This Row],[Salarié (NOM Prénom)]]="","",IF(_xlfn.XLOOKUP(Compétences[[#This Row],[Salarié (NOM Prénom)]],Salariés[NOM et Prénom],Salariés[Sexe])=0,"",_xlfn.XLOOKUP(Compétences[[#This Row],[Salarié (NOM Prénom)]],Salariés[NOM et Prénom],Salariés[Sexe])))</f>
        <v>Homme</v>
      </c>
      <c r="I28" s="42" t="str">
        <f>IF(Compétences[[#This Row],[Salarié (NOM Prénom)]]="","",IF(_xlfn.XLOOKUP(Compétences[[#This Row],[Salarié (NOM Prénom)]],Salariés[NOM et Prénom],Salariés[Service])=0,"",_xlfn.XLOOKUP(Compétences[[#This Row],[Salarié (NOM Prénom)]],Salariés[NOM et Prénom],Salariés[Service])))</f>
        <v>Vente</v>
      </c>
      <c r="J28" s="43">
        <f>_xlfn.AGGREGATE(3,5,Compétences[[#This Row],[Salarié (NOM Prénom)]])</f>
        <v>1</v>
      </c>
    </row>
    <row r="29" spans="1:10" ht="16">
      <c r="A29" s="1" t="s">
        <v>69</v>
      </c>
      <c r="B29" s="1" t="s">
        <v>94</v>
      </c>
      <c r="C29" s="1" t="s">
        <v>121</v>
      </c>
      <c r="D29" s="21">
        <v>1</v>
      </c>
      <c r="E29" s="40">
        <v>2</v>
      </c>
      <c r="F29"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9" s="42" t="str">
        <f>IF(Compétences[[#This Row],[Salarié (NOM Prénom)]]="","",IF(_xlfn.XLOOKUP(Compétences[[#This Row],[Salarié (NOM Prénom)]],Salariés[NOM et Prénom],Salariés[N+1 (NOM Prénom)])=0,"",_xlfn.XLOOKUP(Compétences[[#This Row],[Salarié (NOM Prénom)]],Salariés[NOM et Prénom],Salariés[N+1 (NOM Prénom)])))</f>
        <v>GRANDIS Lou</v>
      </c>
      <c r="H29" s="42" t="str">
        <f>IF(Compétences[[#This Row],[Salarié (NOM Prénom)]]="","",IF(_xlfn.XLOOKUP(Compétences[[#This Row],[Salarié (NOM Prénom)]],Salariés[NOM et Prénom],Salariés[Sexe])=0,"",_xlfn.XLOOKUP(Compétences[[#This Row],[Salarié (NOM Prénom)]],Salariés[NOM et Prénom],Salariés[Sexe])))</f>
        <v>Homme</v>
      </c>
      <c r="I29" s="42" t="str">
        <f>IF(Compétences[[#This Row],[Salarié (NOM Prénom)]]="","",IF(_xlfn.XLOOKUP(Compétences[[#This Row],[Salarié (NOM Prénom)]],Salariés[NOM et Prénom],Salariés[Service])=0,"",_xlfn.XLOOKUP(Compétences[[#This Row],[Salarié (NOM Prénom)]],Salariés[NOM et Prénom],Salariés[Service])))</f>
        <v>Vente</v>
      </c>
      <c r="J29" s="43">
        <f>_xlfn.AGGREGATE(3,5,Compétences[[#This Row],[Salarié (NOM Prénom)]])</f>
        <v>1</v>
      </c>
    </row>
    <row r="30" spans="1:10" ht="16">
      <c r="A30" s="1" t="s">
        <v>69</v>
      </c>
      <c r="B30" s="1" t="s">
        <v>94</v>
      </c>
      <c r="C30" s="1" t="s">
        <v>31</v>
      </c>
      <c r="D30" s="21">
        <v>1</v>
      </c>
      <c r="E30" s="40">
        <v>3</v>
      </c>
      <c r="F30"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30" s="42" t="str">
        <f>IF(Compétences[[#This Row],[Salarié (NOM Prénom)]]="","",IF(_xlfn.XLOOKUP(Compétences[[#This Row],[Salarié (NOM Prénom)]],Salariés[NOM et Prénom],Salariés[N+1 (NOM Prénom)])=0,"",_xlfn.XLOOKUP(Compétences[[#This Row],[Salarié (NOM Prénom)]],Salariés[NOM et Prénom],Salariés[N+1 (NOM Prénom)])))</f>
        <v>GRANDIS Lou</v>
      </c>
      <c r="H30" s="42" t="str">
        <f>IF(Compétences[[#This Row],[Salarié (NOM Prénom)]]="","",IF(_xlfn.XLOOKUP(Compétences[[#This Row],[Salarié (NOM Prénom)]],Salariés[NOM et Prénom],Salariés[Sexe])=0,"",_xlfn.XLOOKUP(Compétences[[#This Row],[Salarié (NOM Prénom)]],Salariés[NOM et Prénom],Salariés[Sexe])))</f>
        <v>Homme</v>
      </c>
      <c r="I30" s="42" t="str">
        <f>IF(Compétences[[#This Row],[Salarié (NOM Prénom)]]="","",IF(_xlfn.XLOOKUP(Compétences[[#This Row],[Salarié (NOM Prénom)]],Salariés[NOM et Prénom],Salariés[Service])=0,"",_xlfn.XLOOKUP(Compétences[[#This Row],[Salarié (NOM Prénom)]],Salariés[NOM et Prénom],Salariés[Service])))</f>
        <v>Vente</v>
      </c>
      <c r="J30" s="43">
        <f>_xlfn.AGGREGATE(3,5,Compétences[[#This Row],[Salarié (NOM Prénom)]])</f>
        <v>1</v>
      </c>
    </row>
    <row r="31" spans="1:10" ht="16">
      <c r="A31" s="1" t="s">
        <v>148</v>
      </c>
      <c r="B31" s="1" t="s">
        <v>88</v>
      </c>
      <c r="C31" s="1" t="s">
        <v>89</v>
      </c>
      <c r="D31" s="21">
        <v>2</v>
      </c>
      <c r="E31" s="40">
        <v>4</v>
      </c>
      <c r="F31"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1" s="42" t="str">
        <f>IF(Compétences[[#This Row],[Salarié (NOM Prénom)]]="","",IF(_xlfn.XLOOKUP(Compétences[[#This Row],[Salarié (NOM Prénom)]],Salariés[NOM et Prénom],Salariés[N+1 (NOM Prénom)])=0,"",_xlfn.XLOOKUP(Compétences[[#This Row],[Salarié (NOM Prénom)]],Salariés[NOM et Prénom],Salariés[N+1 (NOM Prénom)])))</f>
        <v>DIDIER Vivienne</v>
      </c>
      <c r="H31" s="42" t="str">
        <f>IF(Compétences[[#This Row],[Salarié (NOM Prénom)]]="","",IF(_xlfn.XLOOKUP(Compétences[[#This Row],[Salarié (NOM Prénom)]],Salariés[NOM et Prénom],Salariés[Sexe])=0,"",_xlfn.XLOOKUP(Compétences[[#This Row],[Salarié (NOM Prénom)]],Salariés[NOM et Prénom],Salariés[Sexe])))</f>
        <v>Femme</v>
      </c>
      <c r="I31" s="42" t="str">
        <f>IF(Compétences[[#This Row],[Salarié (NOM Prénom)]]="","",IF(_xlfn.XLOOKUP(Compétences[[#This Row],[Salarié (NOM Prénom)]],Salariés[NOM et Prénom],Salariés[Service])=0,"",_xlfn.XLOOKUP(Compétences[[#This Row],[Salarié (NOM Prénom)]],Salariés[NOM et Prénom],Salariés[Service])))</f>
        <v>Vente</v>
      </c>
      <c r="J31" s="43">
        <f>_xlfn.AGGREGATE(3,5,Compétences[[#This Row],[Salarié (NOM Prénom)]])</f>
        <v>1</v>
      </c>
    </row>
    <row r="32" spans="1:10" ht="16">
      <c r="A32" s="1" t="s">
        <v>148</v>
      </c>
      <c r="B32" s="1" t="s">
        <v>88</v>
      </c>
      <c r="C32" s="1" t="s">
        <v>117</v>
      </c>
      <c r="D32" s="21">
        <v>4</v>
      </c>
      <c r="E32" s="40">
        <v>1</v>
      </c>
      <c r="F32"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 s="42" t="str">
        <f>IF(Compétences[[#This Row],[Salarié (NOM Prénom)]]="","",IF(_xlfn.XLOOKUP(Compétences[[#This Row],[Salarié (NOM Prénom)]],Salariés[NOM et Prénom],Salariés[N+1 (NOM Prénom)])=0,"",_xlfn.XLOOKUP(Compétences[[#This Row],[Salarié (NOM Prénom)]],Salariés[NOM et Prénom],Salariés[N+1 (NOM Prénom)])))</f>
        <v>DIDIER Vivienne</v>
      </c>
      <c r="H32" s="42" t="str">
        <f>IF(Compétences[[#This Row],[Salarié (NOM Prénom)]]="","",IF(_xlfn.XLOOKUP(Compétences[[#This Row],[Salarié (NOM Prénom)]],Salariés[NOM et Prénom],Salariés[Sexe])=0,"",_xlfn.XLOOKUP(Compétences[[#This Row],[Salarié (NOM Prénom)]],Salariés[NOM et Prénom],Salariés[Sexe])))</f>
        <v>Femme</v>
      </c>
      <c r="I32" s="42" t="str">
        <f>IF(Compétences[[#This Row],[Salarié (NOM Prénom)]]="","",IF(_xlfn.XLOOKUP(Compétences[[#This Row],[Salarié (NOM Prénom)]],Salariés[NOM et Prénom],Salariés[Service])=0,"",_xlfn.XLOOKUP(Compétences[[#This Row],[Salarié (NOM Prénom)]],Salariés[NOM et Prénom],Salariés[Service])))</f>
        <v>Vente</v>
      </c>
      <c r="J32" s="43">
        <f>_xlfn.AGGREGATE(3,5,Compétences[[#This Row],[Salarié (NOM Prénom)]])</f>
        <v>1</v>
      </c>
    </row>
    <row r="33" spans="1:10" ht="16">
      <c r="A33" s="1" t="s">
        <v>148</v>
      </c>
      <c r="B33" s="1" t="s">
        <v>88</v>
      </c>
      <c r="C33" s="1" t="s">
        <v>119</v>
      </c>
      <c r="D33" s="21">
        <v>1</v>
      </c>
      <c r="E33" s="40">
        <v>3</v>
      </c>
      <c r="F33"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3" s="42" t="str">
        <f>IF(Compétences[[#This Row],[Salarié (NOM Prénom)]]="","",IF(_xlfn.XLOOKUP(Compétences[[#This Row],[Salarié (NOM Prénom)]],Salariés[NOM et Prénom],Salariés[N+1 (NOM Prénom)])=0,"",_xlfn.XLOOKUP(Compétences[[#This Row],[Salarié (NOM Prénom)]],Salariés[NOM et Prénom],Salariés[N+1 (NOM Prénom)])))</f>
        <v>DIDIER Vivienne</v>
      </c>
      <c r="H33" s="42" t="str">
        <f>IF(Compétences[[#This Row],[Salarié (NOM Prénom)]]="","",IF(_xlfn.XLOOKUP(Compétences[[#This Row],[Salarié (NOM Prénom)]],Salariés[NOM et Prénom],Salariés[Sexe])=0,"",_xlfn.XLOOKUP(Compétences[[#This Row],[Salarié (NOM Prénom)]],Salariés[NOM et Prénom],Salariés[Sexe])))</f>
        <v>Femme</v>
      </c>
      <c r="I33" s="42" t="str">
        <f>IF(Compétences[[#This Row],[Salarié (NOM Prénom)]]="","",IF(_xlfn.XLOOKUP(Compétences[[#This Row],[Salarié (NOM Prénom)]],Salariés[NOM et Prénom],Salariés[Service])=0,"",_xlfn.XLOOKUP(Compétences[[#This Row],[Salarié (NOM Prénom)]],Salariés[NOM et Prénom],Salariés[Service])))</f>
        <v>Vente</v>
      </c>
      <c r="J33" s="43">
        <f>_xlfn.AGGREGATE(3,5,Compétences[[#This Row],[Salarié (NOM Prénom)]])</f>
        <v>1</v>
      </c>
    </row>
    <row r="34" spans="1:10" ht="16">
      <c r="A34" s="1" t="s">
        <v>148</v>
      </c>
      <c r="B34" s="1" t="s">
        <v>94</v>
      </c>
      <c r="C34" s="1" t="s">
        <v>115</v>
      </c>
      <c r="D34" s="21">
        <v>3</v>
      </c>
      <c r="E34" s="40">
        <v>1</v>
      </c>
      <c r="F34"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4" s="42" t="str">
        <f>IF(Compétences[[#This Row],[Salarié (NOM Prénom)]]="","",IF(_xlfn.XLOOKUP(Compétences[[#This Row],[Salarié (NOM Prénom)]],Salariés[NOM et Prénom],Salariés[N+1 (NOM Prénom)])=0,"",_xlfn.XLOOKUP(Compétences[[#This Row],[Salarié (NOM Prénom)]],Salariés[NOM et Prénom],Salariés[N+1 (NOM Prénom)])))</f>
        <v>DIDIER Vivienne</v>
      </c>
      <c r="H34" s="42" t="str">
        <f>IF(Compétences[[#This Row],[Salarié (NOM Prénom)]]="","",IF(_xlfn.XLOOKUP(Compétences[[#This Row],[Salarié (NOM Prénom)]],Salariés[NOM et Prénom],Salariés[Sexe])=0,"",_xlfn.XLOOKUP(Compétences[[#This Row],[Salarié (NOM Prénom)]],Salariés[NOM et Prénom],Salariés[Sexe])))</f>
        <v>Femme</v>
      </c>
      <c r="I34" s="42" t="str">
        <f>IF(Compétences[[#This Row],[Salarié (NOM Prénom)]]="","",IF(_xlfn.XLOOKUP(Compétences[[#This Row],[Salarié (NOM Prénom)]],Salariés[NOM et Prénom],Salariés[Service])=0,"",_xlfn.XLOOKUP(Compétences[[#This Row],[Salarié (NOM Prénom)]],Salariés[NOM et Prénom],Salariés[Service])))</f>
        <v>Vente</v>
      </c>
      <c r="J34" s="43">
        <f>_xlfn.AGGREGATE(3,5,Compétences[[#This Row],[Salarié (NOM Prénom)]])</f>
        <v>1</v>
      </c>
    </row>
    <row r="35" spans="1:10" ht="16">
      <c r="A35" s="1" t="s">
        <v>148</v>
      </c>
      <c r="B35" s="1" t="s">
        <v>94</v>
      </c>
      <c r="C35" s="1" t="s">
        <v>101</v>
      </c>
      <c r="D35" s="21">
        <v>3</v>
      </c>
      <c r="E35" s="40">
        <v>1</v>
      </c>
      <c r="F35"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5" s="42" t="str">
        <f>IF(Compétences[[#This Row],[Salarié (NOM Prénom)]]="","",IF(_xlfn.XLOOKUP(Compétences[[#This Row],[Salarié (NOM Prénom)]],Salariés[NOM et Prénom],Salariés[N+1 (NOM Prénom)])=0,"",_xlfn.XLOOKUP(Compétences[[#This Row],[Salarié (NOM Prénom)]],Salariés[NOM et Prénom],Salariés[N+1 (NOM Prénom)])))</f>
        <v>DIDIER Vivienne</v>
      </c>
      <c r="H35" s="42" t="str">
        <f>IF(Compétences[[#This Row],[Salarié (NOM Prénom)]]="","",IF(_xlfn.XLOOKUP(Compétences[[#This Row],[Salarié (NOM Prénom)]],Salariés[NOM et Prénom],Salariés[Sexe])=0,"",_xlfn.XLOOKUP(Compétences[[#This Row],[Salarié (NOM Prénom)]],Salariés[NOM et Prénom],Salariés[Sexe])))</f>
        <v>Femme</v>
      </c>
      <c r="I35" s="42" t="str">
        <f>IF(Compétences[[#This Row],[Salarié (NOM Prénom)]]="","",IF(_xlfn.XLOOKUP(Compétences[[#This Row],[Salarié (NOM Prénom)]],Salariés[NOM et Prénom],Salariés[Service])=0,"",_xlfn.XLOOKUP(Compétences[[#This Row],[Salarié (NOM Prénom)]],Salariés[NOM et Prénom],Salariés[Service])))</f>
        <v>Vente</v>
      </c>
      <c r="J35" s="43">
        <f>_xlfn.AGGREGATE(3,5,Compétences[[#This Row],[Salarié (NOM Prénom)]])</f>
        <v>1</v>
      </c>
    </row>
    <row r="36" spans="1:10" ht="16">
      <c r="A36" s="1" t="s">
        <v>148</v>
      </c>
      <c r="B36" s="1" t="s">
        <v>94</v>
      </c>
      <c r="C36" s="1" t="s">
        <v>129</v>
      </c>
      <c r="D36" s="21">
        <v>4</v>
      </c>
      <c r="E36" s="40">
        <v>2</v>
      </c>
      <c r="F36"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6" s="42" t="str">
        <f>IF(Compétences[[#This Row],[Salarié (NOM Prénom)]]="","",IF(_xlfn.XLOOKUP(Compétences[[#This Row],[Salarié (NOM Prénom)]],Salariés[NOM et Prénom],Salariés[N+1 (NOM Prénom)])=0,"",_xlfn.XLOOKUP(Compétences[[#This Row],[Salarié (NOM Prénom)]],Salariés[NOM et Prénom],Salariés[N+1 (NOM Prénom)])))</f>
        <v>DIDIER Vivienne</v>
      </c>
      <c r="H36" s="42" t="str">
        <f>IF(Compétences[[#This Row],[Salarié (NOM Prénom)]]="","",IF(_xlfn.XLOOKUP(Compétences[[#This Row],[Salarié (NOM Prénom)]],Salariés[NOM et Prénom],Salariés[Sexe])=0,"",_xlfn.XLOOKUP(Compétences[[#This Row],[Salarié (NOM Prénom)]],Salariés[NOM et Prénom],Salariés[Sexe])))</f>
        <v>Femme</v>
      </c>
      <c r="I36" s="42" t="str">
        <f>IF(Compétences[[#This Row],[Salarié (NOM Prénom)]]="","",IF(_xlfn.XLOOKUP(Compétences[[#This Row],[Salarié (NOM Prénom)]],Salariés[NOM et Prénom],Salariés[Service])=0,"",_xlfn.XLOOKUP(Compétences[[#This Row],[Salarié (NOM Prénom)]],Salariés[NOM et Prénom],Salariés[Service])))</f>
        <v>Vente</v>
      </c>
      <c r="J36" s="43">
        <f>_xlfn.AGGREGATE(3,5,Compétences[[#This Row],[Salarié (NOM Prénom)]])</f>
        <v>1</v>
      </c>
    </row>
    <row r="37" spans="1:10" ht="16">
      <c r="A37" s="1" t="s">
        <v>148</v>
      </c>
      <c r="B37" s="1" t="s">
        <v>94</v>
      </c>
      <c r="C37" s="1" t="s">
        <v>132</v>
      </c>
      <c r="D37" s="21">
        <v>1</v>
      </c>
      <c r="E37" s="40">
        <v>1</v>
      </c>
      <c r="F37"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7" s="42" t="str">
        <f>IF(Compétences[[#This Row],[Salarié (NOM Prénom)]]="","",IF(_xlfn.XLOOKUP(Compétences[[#This Row],[Salarié (NOM Prénom)]],Salariés[NOM et Prénom],Salariés[N+1 (NOM Prénom)])=0,"",_xlfn.XLOOKUP(Compétences[[#This Row],[Salarié (NOM Prénom)]],Salariés[NOM et Prénom],Salariés[N+1 (NOM Prénom)])))</f>
        <v>DIDIER Vivienne</v>
      </c>
      <c r="H37" s="42" t="str">
        <f>IF(Compétences[[#This Row],[Salarié (NOM Prénom)]]="","",IF(_xlfn.XLOOKUP(Compétences[[#This Row],[Salarié (NOM Prénom)]],Salariés[NOM et Prénom],Salariés[Sexe])=0,"",_xlfn.XLOOKUP(Compétences[[#This Row],[Salarié (NOM Prénom)]],Salariés[NOM et Prénom],Salariés[Sexe])))</f>
        <v>Femme</v>
      </c>
      <c r="I37" s="42" t="str">
        <f>IF(Compétences[[#This Row],[Salarié (NOM Prénom)]]="","",IF(_xlfn.XLOOKUP(Compétences[[#This Row],[Salarié (NOM Prénom)]],Salariés[NOM et Prénom],Salariés[Service])=0,"",_xlfn.XLOOKUP(Compétences[[#This Row],[Salarié (NOM Prénom)]],Salariés[NOM et Prénom],Salariés[Service])))</f>
        <v>Vente</v>
      </c>
      <c r="J37" s="43">
        <f>_xlfn.AGGREGATE(3,5,Compétences[[#This Row],[Salarié (NOM Prénom)]])</f>
        <v>1</v>
      </c>
    </row>
    <row r="38" spans="1:10" ht="16">
      <c r="A38" s="1" t="s">
        <v>148</v>
      </c>
      <c r="B38" s="1" t="s">
        <v>94</v>
      </c>
      <c r="C38" s="1" t="s">
        <v>137</v>
      </c>
      <c r="D38" s="21">
        <v>2</v>
      </c>
      <c r="E38" s="40">
        <v>3</v>
      </c>
      <c r="F38"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8" s="42" t="str">
        <f>IF(Compétences[[#This Row],[Salarié (NOM Prénom)]]="","",IF(_xlfn.XLOOKUP(Compétences[[#This Row],[Salarié (NOM Prénom)]],Salariés[NOM et Prénom],Salariés[N+1 (NOM Prénom)])=0,"",_xlfn.XLOOKUP(Compétences[[#This Row],[Salarié (NOM Prénom)]],Salariés[NOM et Prénom],Salariés[N+1 (NOM Prénom)])))</f>
        <v>DIDIER Vivienne</v>
      </c>
      <c r="H38" s="42" t="str">
        <f>IF(Compétences[[#This Row],[Salarié (NOM Prénom)]]="","",IF(_xlfn.XLOOKUP(Compétences[[#This Row],[Salarié (NOM Prénom)]],Salariés[NOM et Prénom],Salariés[Sexe])=0,"",_xlfn.XLOOKUP(Compétences[[#This Row],[Salarié (NOM Prénom)]],Salariés[NOM et Prénom],Salariés[Sexe])))</f>
        <v>Femme</v>
      </c>
      <c r="I38" s="42" t="str">
        <f>IF(Compétences[[#This Row],[Salarié (NOM Prénom)]]="","",IF(_xlfn.XLOOKUP(Compétences[[#This Row],[Salarié (NOM Prénom)]],Salariés[NOM et Prénom],Salariés[Service])=0,"",_xlfn.XLOOKUP(Compétences[[#This Row],[Salarié (NOM Prénom)]],Salariés[NOM et Prénom],Salariés[Service])))</f>
        <v>Vente</v>
      </c>
      <c r="J38" s="43">
        <f>_xlfn.AGGREGATE(3,5,Compétences[[#This Row],[Salarié (NOM Prénom)]])</f>
        <v>1</v>
      </c>
    </row>
    <row r="39" spans="1:10" ht="16">
      <c r="A39" s="1" t="s">
        <v>28</v>
      </c>
      <c r="B39" s="1" t="s">
        <v>88</v>
      </c>
      <c r="C39" s="1" t="s">
        <v>112</v>
      </c>
      <c r="D39" s="21">
        <v>2</v>
      </c>
      <c r="E39" s="40">
        <v>2</v>
      </c>
      <c r="F39"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39" s="42" t="str">
        <f>IF(Compétences[[#This Row],[Salarié (NOM Prénom)]]="","",IF(_xlfn.XLOOKUP(Compétences[[#This Row],[Salarié (NOM Prénom)]],Salariés[NOM et Prénom],Salariés[N+1 (NOM Prénom)])=0,"",_xlfn.XLOOKUP(Compétences[[#This Row],[Salarié (NOM Prénom)]],Salariés[NOM et Prénom],Salariés[N+1 (NOM Prénom)])))</f>
        <v/>
      </c>
      <c r="H39" s="42" t="str">
        <f>IF(Compétences[[#This Row],[Salarié (NOM Prénom)]]="","",IF(_xlfn.XLOOKUP(Compétences[[#This Row],[Salarié (NOM Prénom)]],Salariés[NOM et Prénom],Salariés[Sexe])=0,"",_xlfn.XLOOKUP(Compétences[[#This Row],[Salarié (NOM Prénom)]],Salariés[NOM et Prénom],Salariés[Sexe])))</f>
        <v>Homme</v>
      </c>
      <c r="I39" s="42" t="str">
        <f>IF(Compétences[[#This Row],[Salarié (NOM Prénom)]]="","",IF(_xlfn.XLOOKUP(Compétences[[#This Row],[Salarié (NOM Prénom)]],Salariés[NOM et Prénom],Salariés[Service])=0,"",_xlfn.XLOOKUP(Compétences[[#This Row],[Salarié (NOM Prénom)]],Salariés[NOM et Prénom],Salariés[Service])))</f>
        <v>RH</v>
      </c>
      <c r="J39" s="43">
        <f>_xlfn.AGGREGATE(3,5,Compétences[[#This Row],[Salarié (NOM Prénom)]])</f>
        <v>1</v>
      </c>
    </row>
    <row r="40" spans="1:10" ht="16">
      <c r="A40" s="1" t="s">
        <v>28</v>
      </c>
      <c r="B40" s="1" t="s">
        <v>88</v>
      </c>
      <c r="C40" s="1" t="s">
        <v>130</v>
      </c>
      <c r="D40" s="21">
        <v>4</v>
      </c>
      <c r="E40" s="40">
        <v>2</v>
      </c>
      <c r="F40"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0" s="42" t="str">
        <f>IF(Compétences[[#This Row],[Salarié (NOM Prénom)]]="","",IF(_xlfn.XLOOKUP(Compétences[[#This Row],[Salarié (NOM Prénom)]],Salariés[NOM et Prénom],Salariés[N+1 (NOM Prénom)])=0,"",_xlfn.XLOOKUP(Compétences[[#This Row],[Salarié (NOM Prénom)]],Salariés[NOM et Prénom],Salariés[N+1 (NOM Prénom)])))</f>
        <v/>
      </c>
      <c r="H40" s="42" t="str">
        <f>IF(Compétences[[#This Row],[Salarié (NOM Prénom)]]="","",IF(_xlfn.XLOOKUP(Compétences[[#This Row],[Salarié (NOM Prénom)]],Salariés[NOM et Prénom],Salariés[Sexe])=0,"",_xlfn.XLOOKUP(Compétences[[#This Row],[Salarié (NOM Prénom)]],Salariés[NOM et Prénom],Salariés[Sexe])))</f>
        <v>Homme</v>
      </c>
      <c r="I40" s="42" t="str">
        <f>IF(Compétences[[#This Row],[Salarié (NOM Prénom)]]="","",IF(_xlfn.XLOOKUP(Compétences[[#This Row],[Salarié (NOM Prénom)]],Salariés[NOM et Prénom],Salariés[Service])=0,"",_xlfn.XLOOKUP(Compétences[[#This Row],[Salarié (NOM Prénom)]],Salariés[NOM et Prénom],Salariés[Service])))</f>
        <v>RH</v>
      </c>
      <c r="J40" s="43">
        <f>_xlfn.AGGREGATE(3,5,Compétences[[#This Row],[Salarié (NOM Prénom)]])</f>
        <v>1</v>
      </c>
    </row>
    <row r="41" spans="1:10" ht="16">
      <c r="A41" s="1" t="s">
        <v>28</v>
      </c>
      <c r="B41" s="1" t="s">
        <v>88</v>
      </c>
      <c r="C41" s="1" t="s">
        <v>135</v>
      </c>
      <c r="D41" s="21">
        <v>1</v>
      </c>
      <c r="E41" s="40">
        <v>3</v>
      </c>
      <c r="F41"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1" s="42" t="str">
        <f>IF(Compétences[[#This Row],[Salarié (NOM Prénom)]]="","",IF(_xlfn.XLOOKUP(Compétences[[#This Row],[Salarié (NOM Prénom)]],Salariés[NOM et Prénom],Salariés[N+1 (NOM Prénom)])=0,"",_xlfn.XLOOKUP(Compétences[[#This Row],[Salarié (NOM Prénom)]],Salariés[NOM et Prénom],Salariés[N+1 (NOM Prénom)])))</f>
        <v/>
      </c>
      <c r="H41" s="42" t="str">
        <f>IF(Compétences[[#This Row],[Salarié (NOM Prénom)]]="","",IF(_xlfn.XLOOKUP(Compétences[[#This Row],[Salarié (NOM Prénom)]],Salariés[NOM et Prénom],Salariés[Sexe])=0,"",_xlfn.XLOOKUP(Compétences[[#This Row],[Salarié (NOM Prénom)]],Salariés[NOM et Prénom],Salariés[Sexe])))</f>
        <v>Homme</v>
      </c>
      <c r="I41" s="42" t="str">
        <f>IF(Compétences[[#This Row],[Salarié (NOM Prénom)]]="","",IF(_xlfn.XLOOKUP(Compétences[[#This Row],[Salarié (NOM Prénom)]],Salariés[NOM et Prénom],Salariés[Service])=0,"",_xlfn.XLOOKUP(Compétences[[#This Row],[Salarié (NOM Prénom)]],Salariés[NOM et Prénom],Salariés[Service])))</f>
        <v>RH</v>
      </c>
      <c r="J41" s="43">
        <f>_xlfn.AGGREGATE(3,5,Compétences[[#This Row],[Salarié (NOM Prénom)]])</f>
        <v>1</v>
      </c>
    </row>
    <row r="42" spans="1:10" ht="16">
      <c r="A42" s="1" t="s">
        <v>28</v>
      </c>
      <c r="B42" s="1" t="s">
        <v>94</v>
      </c>
      <c r="C42" s="1" t="s">
        <v>103</v>
      </c>
      <c r="D42" s="21">
        <v>2</v>
      </c>
      <c r="E42" s="40">
        <v>1</v>
      </c>
      <c r="F42"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2" s="42" t="str">
        <f>IF(Compétences[[#This Row],[Salarié (NOM Prénom)]]="","",IF(_xlfn.XLOOKUP(Compétences[[#This Row],[Salarié (NOM Prénom)]],Salariés[NOM et Prénom],Salariés[N+1 (NOM Prénom)])=0,"",_xlfn.XLOOKUP(Compétences[[#This Row],[Salarié (NOM Prénom)]],Salariés[NOM et Prénom],Salariés[N+1 (NOM Prénom)])))</f>
        <v/>
      </c>
      <c r="H42" s="42" t="str">
        <f>IF(Compétences[[#This Row],[Salarié (NOM Prénom)]]="","",IF(_xlfn.XLOOKUP(Compétences[[#This Row],[Salarié (NOM Prénom)]],Salariés[NOM et Prénom],Salariés[Sexe])=0,"",_xlfn.XLOOKUP(Compétences[[#This Row],[Salarié (NOM Prénom)]],Salariés[NOM et Prénom],Salariés[Sexe])))</f>
        <v>Homme</v>
      </c>
      <c r="I42" s="42" t="str">
        <f>IF(Compétences[[#This Row],[Salarié (NOM Prénom)]]="","",IF(_xlfn.XLOOKUP(Compétences[[#This Row],[Salarié (NOM Prénom)]],Salariés[NOM et Prénom],Salariés[Service])=0,"",_xlfn.XLOOKUP(Compétences[[#This Row],[Salarié (NOM Prénom)]],Salariés[NOM et Prénom],Salariés[Service])))</f>
        <v>RH</v>
      </c>
      <c r="J42" s="43">
        <f>_xlfn.AGGREGATE(3,5,Compétences[[#This Row],[Salarié (NOM Prénom)]])</f>
        <v>1</v>
      </c>
    </row>
    <row r="43" spans="1:10" ht="16">
      <c r="A43" s="1" t="s">
        <v>28</v>
      </c>
      <c r="B43" s="1" t="s">
        <v>94</v>
      </c>
      <c r="C43" s="1" t="s">
        <v>115</v>
      </c>
      <c r="D43" s="21">
        <v>4</v>
      </c>
      <c r="E43" s="40">
        <v>4</v>
      </c>
      <c r="F43"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3" s="42" t="str">
        <f>IF(Compétences[[#This Row],[Salarié (NOM Prénom)]]="","",IF(_xlfn.XLOOKUP(Compétences[[#This Row],[Salarié (NOM Prénom)]],Salariés[NOM et Prénom],Salariés[N+1 (NOM Prénom)])=0,"",_xlfn.XLOOKUP(Compétences[[#This Row],[Salarié (NOM Prénom)]],Salariés[NOM et Prénom],Salariés[N+1 (NOM Prénom)])))</f>
        <v/>
      </c>
      <c r="H43" s="42" t="str">
        <f>IF(Compétences[[#This Row],[Salarié (NOM Prénom)]]="","",IF(_xlfn.XLOOKUP(Compétences[[#This Row],[Salarié (NOM Prénom)]],Salariés[NOM et Prénom],Salariés[Sexe])=0,"",_xlfn.XLOOKUP(Compétences[[#This Row],[Salarié (NOM Prénom)]],Salariés[NOM et Prénom],Salariés[Sexe])))</f>
        <v>Homme</v>
      </c>
      <c r="I43" s="42" t="str">
        <f>IF(Compétences[[#This Row],[Salarié (NOM Prénom)]]="","",IF(_xlfn.XLOOKUP(Compétences[[#This Row],[Salarié (NOM Prénom)]],Salariés[NOM et Prénom],Salariés[Service])=0,"",_xlfn.XLOOKUP(Compétences[[#This Row],[Salarié (NOM Prénom)]],Salariés[NOM et Prénom],Salariés[Service])))</f>
        <v>RH</v>
      </c>
      <c r="J43" s="43">
        <f>_xlfn.AGGREGATE(3,5,Compétences[[#This Row],[Salarié (NOM Prénom)]])</f>
        <v>1</v>
      </c>
    </row>
    <row r="44" spans="1:10" ht="16">
      <c r="A44" s="1" t="s">
        <v>28</v>
      </c>
      <c r="B44" s="1" t="s">
        <v>94</v>
      </c>
      <c r="C44" s="1" t="s">
        <v>101</v>
      </c>
      <c r="D44" s="21">
        <v>4</v>
      </c>
      <c r="E44" s="40">
        <v>4</v>
      </c>
      <c r="F44"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 s="42" t="str">
        <f>IF(Compétences[[#This Row],[Salarié (NOM Prénom)]]="","",IF(_xlfn.XLOOKUP(Compétences[[#This Row],[Salarié (NOM Prénom)]],Salariés[NOM et Prénom],Salariés[N+1 (NOM Prénom)])=0,"",_xlfn.XLOOKUP(Compétences[[#This Row],[Salarié (NOM Prénom)]],Salariés[NOM et Prénom],Salariés[N+1 (NOM Prénom)])))</f>
        <v/>
      </c>
      <c r="H44" s="42" t="str">
        <f>IF(Compétences[[#This Row],[Salarié (NOM Prénom)]]="","",IF(_xlfn.XLOOKUP(Compétences[[#This Row],[Salarié (NOM Prénom)]],Salariés[NOM et Prénom],Salariés[Sexe])=0,"",_xlfn.XLOOKUP(Compétences[[#This Row],[Salarié (NOM Prénom)]],Salariés[NOM et Prénom],Salariés[Sexe])))</f>
        <v>Homme</v>
      </c>
      <c r="I44" s="42" t="str">
        <f>IF(Compétences[[#This Row],[Salarié (NOM Prénom)]]="","",IF(_xlfn.XLOOKUP(Compétences[[#This Row],[Salarié (NOM Prénom)]],Salariés[NOM et Prénom],Salariés[Service])=0,"",_xlfn.XLOOKUP(Compétences[[#This Row],[Salarié (NOM Prénom)]],Salariés[NOM et Prénom],Salariés[Service])))</f>
        <v>RH</v>
      </c>
      <c r="J44" s="43">
        <f>_xlfn.AGGREGATE(3,5,Compétences[[#This Row],[Salarié (NOM Prénom)]])</f>
        <v>1</v>
      </c>
    </row>
    <row r="45" spans="1:10" ht="16">
      <c r="A45" s="1" t="s">
        <v>28</v>
      </c>
      <c r="B45" s="1" t="s">
        <v>94</v>
      </c>
      <c r="C45" s="1" t="s">
        <v>124</v>
      </c>
      <c r="D45" s="21">
        <v>1</v>
      </c>
      <c r="E45" s="40">
        <v>4</v>
      </c>
      <c r="F45"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5" s="42" t="str">
        <f>IF(Compétences[[#This Row],[Salarié (NOM Prénom)]]="","",IF(_xlfn.XLOOKUP(Compétences[[#This Row],[Salarié (NOM Prénom)]],Salariés[NOM et Prénom],Salariés[N+1 (NOM Prénom)])=0,"",_xlfn.XLOOKUP(Compétences[[#This Row],[Salarié (NOM Prénom)]],Salariés[NOM et Prénom],Salariés[N+1 (NOM Prénom)])))</f>
        <v/>
      </c>
      <c r="H45" s="42" t="str">
        <f>IF(Compétences[[#This Row],[Salarié (NOM Prénom)]]="","",IF(_xlfn.XLOOKUP(Compétences[[#This Row],[Salarié (NOM Prénom)]],Salariés[NOM et Prénom],Salariés[Sexe])=0,"",_xlfn.XLOOKUP(Compétences[[#This Row],[Salarié (NOM Prénom)]],Salariés[NOM et Prénom],Salariés[Sexe])))</f>
        <v>Homme</v>
      </c>
      <c r="I45" s="42" t="str">
        <f>IF(Compétences[[#This Row],[Salarié (NOM Prénom)]]="","",IF(_xlfn.XLOOKUP(Compétences[[#This Row],[Salarié (NOM Prénom)]],Salariés[NOM et Prénom],Salariés[Service])=0,"",_xlfn.XLOOKUP(Compétences[[#This Row],[Salarié (NOM Prénom)]],Salariés[NOM et Prénom],Salariés[Service])))</f>
        <v>RH</v>
      </c>
      <c r="J45" s="43">
        <f>_xlfn.AGGREGATE(3,5,Compétences[[#This Row],[Salarié (NOM Prénom)]])</f>
        <v>1</v>
      </c>
    </row>
    <row r="46" spans="1:10" ht="16">
      <c r="A46" s="1" t="s">
        <v>28</v>
      </c>
      <c r="B46" s="1" t="s">
        <v>94</v>
      </c>
      <c r="C46" s="1" t="s">
        <v>129</v>
      </c>
      <c r="D46" s="21">
        <v>2</v>
      </c>
      <c r="E46" s="40">
        <v>3</v>
      </c>
      <c r="F46"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6" s="42" t="str">
        <f>IF(Compétences[[#This Row],[Salarié (NOM Prénom)]]="","",IF(_xlfn.XLOOKUP(Compétences[[#This Row],[Salarié (NOM Prénom)]],Salariés[NOM et Prénom],Salariés[N+1 (NOM Prénom)])=0,"",_xlfn.XLOOKUP(Compétences[[#This Row],[Salarié (NOM Prénom)]],Salariés[NOM et Prénom],Salariés[N+1 (NOM Prénom)])))</f>
        <v/>
      </c>
      <c r="H46" s="42" t="str">
        <f>IF(Compétences[[#This Row],[Salarié (NOM Prénom)]]="","",IF(_xlfn.XLOOKUP(Compétences[[#This Row],[Salarié (NOM Prénom)]],Salariés[NOM et Prénom],Salariés[Sexe])=0,"",_xlfn.XLOOKUP(Compétences[[#This Row],[Salarié (NOM Prénom)]],Salariés[NOM et Prénom],Salariés[Sexe])))</f>
        <v>Homme</v>
      </c>
      <c r="I46" s="42" t="str">
        <f>IF(Compétences[[#This Row],[Salarié (NOM Prénom)]]="","",IF(_xlfn.XLOOKUP(Compétences[[#This Row],[Salarié (NOM Prénom)]],Salariés[NOM et Prénom],Salariés[Service])=0,"",_xlfn.XLOOKUP(Compétences[[#This Row],[Salarié (NOM Prénom)]],Salariés[NOM et Prénom],Salariés[Service])))</f>
        <v>RH</v>
      </c>
      <c r="J46" s="43">
        <f>_xlfn.AGGREGATE(3,5,Compétences[[#This Row],[Salarié (NOM Prénom)]])</f>
        <v>1</v>
      </c>
    </row>
    <row r="47" spans="1:10" ht="16">
      <c r="A47" s="1" t="s">
        <v>49</v>
      </c>
      <c r="B47" s="1" t="s">
        <v>88</v>
      </c>
      <c r="C47" s="1" t="s">
        <v>108</v>
      </c>
      <c r="D47" s="21">
        <v>3</v>
      </c>
      <c r="E47" s="40">
        <v>3</v>
      </c>
      <c r="F47"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47" s="42" t="str">
        <f>IF(Compétences[[#This Row],[Salarié (NOM Prénom)]]="","",IF(_xlfn.XLOOKUP(Compétences[[#This Row],[Salarié (NOM Prénom)]],Salariés[NOM et Prénom],Salariés[N+1 (NOM Prénom)])=0,"",_xlfn.XLOOKUP(Compétences[[#This Row],[Salarié (NOM Prénom)]],Salariés[NOM et Prénom],Salariés[N+1 (NOM Prénom)])))</f>
        <v/>
      </c>
      <c r="H47" s="42" t="str">
        <f>IF(Compétences[[#This Row],[Salarié (NOM Prénom)]]="","",IF(_xlfn.XLOOKUP(Compétences[[#This Row],[Salarié (NOM Prénom)]],Salariés[NOM et Prénom],Salariés[Sexe])=0,"",_xlfn.XLOOKUP(Compétences[[#This Row],[Salarié (NOM Prénom)]],Salariés[NOM et Prénom],Salariés[Sexe])))</f>
        <v>Femme</v>
      </c>
      <c r="I47" s="42" t="str">
        <f>IF(Compétences[[#This Row],[Salarié (NOM Prénom)]]="","",IF(_xlfn.XLOOKUP(Compétences[[#This Row],[Salarié (NOM Prénom)]],Salariés[NOM et Prénom],Salariés[Service])=0,"",_xlfn.XLOOKUP(Compétences[[#This Row],[Salarié (NOM Prénom)]],Salariés[NOM et Prénom],Salariés[Service])))</f>
        <v>Marketing</v>
      </c>
      <c r="J47" s="43">
        <f>_xlfn.AGGREGATE(3,5,Compétences[[#This Row],[Salarié (NOM Prénom)]])</f>
        <v>1</v>
      </c>
    </row>
    <row r="48" spans="1:10" ht="16">
      <c r="A48" s="1" t="s">
        <v>49</v>
      </c>
      <c r="B48" s="1" t="s">
        <v>88</v>
      </c>
      <c r="C48" s="1" t="s">
        <v>127</v>
      </c>
      <c r="D48" s="21">
        <v>3</v>
      </c>
      <c r="E48" s="40">
        <v>2</v>
      </c>
      <c r="F48"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48" s="42" t="str">
        <f>IF(Compétences[[#This Row],[Salarié (NOM Prénom)]]="","",IF(_xlfn.XLOOKUP(Compétences[[#This Row],[Salarié (NOM Prénom)]],Salariés[NOM et Prénom],Salariés[N+1 (NOM Prénom)])=0,"",_xlfn.XLOOKUP(Compétences[[#This Row],[Salarié (NOM Prénom)]],Salariés[NOM et Prénom],Salariés[N+1 (NOM Prénom)])))</f>
        <v/>
      </c>
      <c r="H48" s="42" t="str">
        <f>IF(Compétences[[#This Row],[Salarié (NOM Prénom)]]="","",IF(_xlfn.XLOOKUP(Compétences[[#This Row],[Salarié (NOM Prénom)]],Salariés[NOM et Prénom],Salariés[Sexe])=0,"",_xlfn.XLOOKUP(Compétences[[#This Row],[Salarié (NOM Prénom)]],Salariés[NOM et Prénom],Salariés[Sexe])))</f>
        <v>Femme</v>
      </c>
      <c r="I48" s="42" t="str">
        <f>IF(Compétences[[#This Row],[Salarié (NOM Prénom)]]="","",IF(_xlfn.XLOOKUP(Compétences[[#This Row],[Salarié (NOM Prénom)]],Salariés[NOM et Prénom],Salariés[Service])=0,"",_xlfn.XLOOKUP(Compétences[[#This Row],[Salarié (NOM Prénom)]],Salariés[NOM et Prénom],Salariés[Service])))</f>
        <v>Marketing</v>
      </c>
      <c r="J48" s="43">
        <f>_xlfn.AGGREGATE(3,5,Compétences[[#This Row],[Salarié (NOM Prénom)]])</f>
        <v>1</v>
      </c>
    </row>
    <row r="49" spans="1:10" ht="16">
      <c r="A49" s="1" t="s">
        <v>49</v>
      </c>
      <c r="B49" s="1" t="s">
        <v>94</v>
      </c>
      <c r="C49" s="1" t="s">
        <v>103</v>
      </c>
      <c r="D49" s="21">
        <v>2</v>
      </c>
      <c r="E49" s="40">
        <v>3</v>
      </c>
      <c r="F49"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49" s="42" t="str">
        <f>IF(Compétences[[#This Row],[Salarié (NOM Prénom)]]="","",IF(_xlfn.XLOOKUP(Compétences[[#This Row],[Salarié (NOM Prénom)]],Salariés[NOM et Prénom],Salariés[N+1 (NOM Prénom)])=0,"",_xlfn.XLOOKUP(Compétences[[#This Row],[Salarié (NOM Prénom)]],Salariés[NOM et Prénom],Salariés[N+1 (NOM Prénom)])))</f>
        <v/>
      </c>
      <c r="H49" s="42" t="str">
        <f>IF(Compétences[[#This Row],[Salarié (NOM Prénom)]]="","",IF(_xlfn.XLOOKUP(Compétences[[#This Row],[Salarié (NOM Prénom)]],Salariés[NOM et Prénom],Salariés[Sexe])=0,"",_xlfn.XLOOKUP(Compétences[[#This Row],[Salarié (NOM Prénom)]],Salariés[NOM et Prénom],Salariés[Sexe])))</f>
        <v>Femme</v>
      </c>
      <c r="I49" s="42" t="str">
        <f>IF(Compétences[[#This Row],[Salarié (NOM Prénom)]]="","",IF(_xlfn.XLOOKUP(Compétences[[#This Row],[Salarié (NOM Prénom)]],Salariés[NOM et Prénom],Salariés[Service])=0,"",_xlfn.XLOOKUP(Compétences[[#This Row],[Salarié (NOM Prénom)]],Salariés[NOM et Prénom],Salariés[Service])))</f>
        <v>Marketing</v>
      </c>
      <c r="J49" s="43">
        <f>_xlfn.AGGREGATE(3,5,Compétences[[#This Row],[Salarié (NOM Prénom)]])</f>
        <v>1</v>
      </c>
    </row>
    <row r="50" spans="1:10" ht="16">
      <c r="A50" s="1" t="s">
        <v>49</v>
      </c>
      <c r="B50" s="1" t="s">
        <v>94</v>
      </c>
      <c r="C50" s="1" t="s">
        <v>101</v>
      </c>
      <c r="D50" s="21">
        <v>3</v>
      </c>
      <c r="E50" s="40">
        <v>2</v>
      </c>
      <c r="F50"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0" s="42" t="str">
        <f>IF(Compétences[[#This Row],[Salarié (NOM Prénom)]]="","",IF(_xlfn.XLOOKUP(Compétences[[#This Row],[Salarié (NOM Prénom)]],Salariés[NOM et Prénom],Salariés[N+1 (NOM Prénom)])=0,"",_xlfn.XLOOKUP(Compétences[[#This Row],[Salarié (NOM Prénom)]],Salariés[NOM et Prénom],Salariés[N+1 (NOM Prénom)])))</f>
        <v/>
      </c>
      <c r="H50" s="42" t="str">
        <f>IF(Compétences[[#This Row],[Salarié (NOM Prénom)]]="","",IF(_xlfn.XLOOKUP(Compétences[[#This Row],[Salarié (NOM Prénom)]],Salariés[NOM et Prénom],Salariés[Sexe])=0,"",_xlfn.XLOOKUP(Compétences[[#This Row],[Salarié (NOM Prénom)]],Salariés[NOM et Prénom],Salariés[Sexe])))</f>
        <v>Femme</v>
      </c>
      <c r="I50" s="42" t="str">
        <f>IF(Compétences[[#This Row],[Salarié (NOM Prénom)]]="","",IF(_xlfn.XLOOKUP(Compétences[[#This Row],[Salarié (NOM Prénom)]],Salariés[NOM et Prénom],Salariés[Service])=0,"",_xlfn.XLOOKUP(Compétences[[#This Row],[Salarié (NOM Prénom)]],Salariés[NOM et Prénom],Salariés[Service])))</f>
        <v>Marketing</v>
      </c>
      <c r="J50" s="43">
        <f>_xlfn.AGGREGATE(3,5,Compétences[[#This Row],[Salarié (NOM Prénom)]])</f>
        <v>1</v>
      </c>
    </row>
    <row r="51" spans="1:10" ht="16">
      <c r="A51" s="1" t="s">
        <v>49</v>
      </c>
      <c r="B51" s="1" t="s">
        <v>94</v>
      </c>
      <c r="C51" s="1" t="s">
        <v>124</v>
      </c>
      <c r="D51" s="21">
        <v>1</v>
      </c>
      <c r="E51" s="40">
        <v>3</v>
      </c>
      <c r="F51"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1" s="42" t="str">
        <f>IF(Compétences[[#This Row],[Salarié (NOM Prénom)]]="","",IF(_xlfn.XLOOKUP(Compétences[[#This Row],[Salarié (NOM Prénom)]],Salariés[NOM et Prénom],Salariés[N+1 (NOM Prénom)])=0,"",_xlfn.XLOOKUP(Compétences[[#This Row],[Salarié (NOM Prénom)]],Salariés[NOM et Prénom],Salariés[N+1 (NOM Prénom)])))</f>
        <v/>
      </c>
      <c r="H51" s="42" t="str">
        <f>IF(Compétences[[#This Row],[Salarié (NOM Prénom)]]="","",IF(_xlfn.XLOOKUP(Compétences[[#This Row],[Salarié (NOM Prénom)]],Salariés[NOM et Prénom],Salariés[Sexe])=0,"",_xlfn.XLOOKUP(Compétences[[#This Row],[Salarié (NOM Prénom)]],Salariés[NOM et Prénom],Salariés[Sexe])))</f>
        <v>Femme</v>
      </c>
      <c r="I51" s="42" t="str">
        <f>IF(Compétences[[#This Row],[Salarié (NOM Prénom)]]="","",IF(_xlfn.XLOOKUP(Compétences[[#This Row],[Salarié (NOM Prénom)]],Salariés[NOM et Prénom],Salariés[Service])=0,"",_xlfn.XLOOKUP(Compétences[[#This Row],[Salarié (NOM Prénom)]],Salariés[NOM et Prénom],Salariés[Service])))</f>
        <v>Marketing</v>
      </c>
      <c r="J51" s="43">
        <f>_xlfn.AGGREGATE(3,5,Compétences[[#This Row],[Salarié (NOM Prénom)]])</f>
        <v>1</v>
      </c>
    </row>
    <row r="52" spans="1:10" ht="16">
      <c r="A52" s="1" t="s">
        <v>49</v>
      </c>
      <c r="B52" s="1" t="s">
        <v>94</v>
      </c>
      <c r="C52" s="1" t="s">
        <v>132</v>
      </c>
      <c r="D52" s="21">
        <v>4</v>
      </c>
      <c r="E52" s="40">
        <v>1</v>
      </c>
      <c r="F52"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 s="42" t="str">
        <f>IF(Compétences[[#This Row],[Salarié (NOM Prénom)]]="","",IF(_xlfn.XLOOKUP(Compétences[[#This Row],[Salarié (NOM Prénom)]],Salariés[NOM et Prénom],Salariés[N+1 (NOM Prénom)])=0,"",_xlfn.XLOOKUP(Compétences[[#This Row],[Salarié (NOM Prénom)]],Salariés[NOM et Prénom],Salariés[N+1 (NOM Prénom)])))</f>
        <v/>
      </c>
      <c r="H52" s="42" t="str">
        <f>IF(Compétences[[#This Row],[Salarié (NOM Prénom)]]="","",IF(_xlfn.XLOOKUP(Compétences[[#This Row],[Salarié (NOM Prénom)]],Salariés[NOM et Prénom],Salariés[Sexe])=0,"",_xlfn.XLOOKUP(Compétences[[#This Row],[Salarié (NOM Prénom)]],Salariés[NOM et Prénom],Salariés[Sexe])))</f>
        <v>Femme</v>
      </c>
      <c r="I52" s="42" t="str">
        <f>IF(Compétences[[#This Row],[Salarié (NOM Prénom)]]="","",IF(_xlfn.XLOOKUP(Compétences[[#This Row],[Salarié (NOM Prénom)]],Salariés[NOM et Prénom],Salariés[Service])=0,"",_xlfn.XLOOKUP(Compétences[[#This Row],[Salarié (NOM Prénom)]],Salariés[NOM et Prénom],Salariés[Service])))</f>
        <v>Marketing</v>
      </c>
      <c r="J52" s="43">
        <f>_xlfn.AGGREGATE(3,5,Compétences[[#This Row],[Salarié (NOM Prénom)]])</f>
        <v>1</v>
      </c>
    </row>
    <row r="53" spans="1:10" ht="16">
      <c r="A53" s="1" t="s">
        <v>175</v>
      </c>
      <c r="B53" s="1" t="s">
        <v>88</v>
      </c>
      <c r="C53" s="1" t="s">
        <v>108</v>
      </c>
      <c r="D53" s="21">
        <v>1</v>
      </c>
      <c r="E53" s="40">
        <v>4</v>
      </c>
      <c r="F53" s="41" t="str">
        <f>IF(Compétences[[#This Row],[Salarié (NOM Prénom)]]="","",IF(_xlfn.XLOOKUP(Compétences[[#This Row],[Salarié (NOM Prénom)]],Salariés[NOM et Prénom],Salariés[Métier actuel])=0,"",_xlfn.XLOOKUP(Compétences[[#This Row],[Salarié (NOM Prénom)]],Salariés[NOM et Prénom],Salariés[Métier actuel])))</f>
        <v>Chef d'équipe</v>
      </c>
      <c r="G53" s="42" t="str">
        <f>IF(Compétences[[#This Row],[Salarié (NOM Prénom)]]="","",IF(_xlfn.XLOOKUP(Compétences[[#This Row],[Salarié (NOM Prénom)]],Salariés[NOM et Prénom],Salariés[N+1 (NOM Prénom)])=0,"",_xlfn.XLOOKUP(Compétences[[#This Row],[Salarié (NOM Prénom)]],Salariés[NOM et Prénom],Salariés[N+1 (NOM Prénom)])))</f>
        <v>LECLAIR Gaëtan</v>
      </c>
      <c r="H53" s="42" t="str">
        <f>IF(Compétences[[#This Row],[Salarié (NOM Prénom)]]="","",IF(_xlfn.XLOOKUP(Compétences[[#This Row],[Salarié (NOM Prénom)]],Salariés[NOM et Prénom],Salariés[Sexe])=0,"",_xlfn.XLOOKUP(Compétences[[#This Row],[Salarié (NOM Prénom)]],Salariés[NOM et Prénom],Salariés[Sexe])))</f>
        <v>Homme</v>
      </c>
      <c r="I53" s="42" t="str">
        <f>IF(Compétences[[#This Row],[Salarié (NOM Prénom)]]="","",IF(_xlfn.XLOOKUP(Compétences[[#This Row],[Salarié (NOM Prénom)]],Salariés[NOM et Prénom],Salariés[Service])=0,"",_xlfn.XLOOKUP(Compétences[[#This Row],[Salarié (NOM Prénom)]],Salariés[NOM et Prénom],Salariés[Service])))</f>
        <v>Production</v>
      </c>
      <c r="J53" s="43">
        <f>_xlfn.AGGREGATE(3,5,Compétences[[#This Row],[Salarié (NOM Prénom)]])</f>
        <v>1</v>
      </c>
    </row>
    <row r="54" spans="1:10" ht="16">
      <c r="A54" s="1" t="s">
        <v>175</v>
      </c>
      <c r="B54" s="1" t="s">
        <v>88</v>
      </c>
      <c r="C54" s="1" t="s">
        <v>113</v>
      </c>
      <c r="D54" s="21">
        <v>4</v>
      </c>
      <c r="E54" s="40">
        <v>3</v>
      </c>
      <c r="F54" s="41" t="str">
        <f>IF(Compétences[[#This Row],[Salarié (NOM Prénom)]]="","",IF(_xlfn.XLOOKUP(Compétences[[#This Row],[Salarié (NOM Prénom)]],Salariés[NOM et Prénom],Salariés[Métier actuel])=0,"",_xlfn.XLOOKUP(Compétences[[#This Row],[Salarié (NOM Prénom)]],Salariés[NOM et Prénom],Salariés[Métier actuel])))</f>
        <v>Chef d'équipe</v>
      </c>
      <c r="G54" s="42" t="str">
        <f>IF(Compétences[[#This Row],[Salarié (NOM Prénom)]]="","",IF(_xlfn.XLOOKUP(Compétences[[#This Row],[Salarié (NOM Prénom)]],Salariés[NOM et Prénom],Salariés[N+1 (NOM Prénom)])=0,"",_xlfn.XLOOKUP(Compétences[[#This Row],[Salarié (NOM Prénom)]],Salariés[NOM et Prénom],Salariés[N+1 (NOM Prénom)])))</f>
        <v>LECLAIR Gaëtan</v>
      </c>
      <c r="H54" s="42" t="str">
        <f>IF(Compétences[[#This Row],[Salarié (NOM Prénom)]]="","",IF(_xlfn.XLOOKUP(Compétences[[#This Row],[Salarié (NOM Prénom)]],Salariés[NOM et Prénom],Salariés[Sexe])=0,"",_xlfn.XLOOKUP(Compétences[[#This Row],[Salarié (NOM Prénom)]],Salariés[NOM et Prénom],Salariés[Sexe])))</f>
        <v>Homme</v>
      </c>
      <c r="I54" s="42" t="str">
        <f>IF(Compétences[[#This Row],[Salarié (NOM Prénom)]]="","",IF(_xlfn.XLOOKUP(Compétences[[#This Row],[Salarié (NOM Prénom)]],Salariés[NOM et Prénom],Salariés[Service])=0,"",_xlfn.XLOOKUP(Compétences[[#This Row],[Salarié (NOM Prénom)]],Salariés[NOM et Prénom],Salariés[Service])))</f>
        <v>Production</v>
      </c>
      <c r="J54" s="43">
        <f>_xlfn.AGGREGATE(3,5,Compétences[[#This Row],[Salarié (NOM Prénom)]])</f>
        <v>1</v>
      </c>
    </row>
    <row r="55" spans="1:10" ht="16">
      <c r="A55" s="1" t="s">
        <v>175</v>
      </c>
      <c r="B55" s="1" t="s">
        <v>88</v>
      </c>
      <c r="C55" s="1" t="s">
        <v>117</v>
      </c>
      <c r="D55" s="21">
        <v>3</v>
      </c>
      <c r="E55" s="40">
        <v>3</v>
      </c>
      <c r="F55" s="41" t="str">
        <f>IF(Compétences[[#This Row],[Salarié (NOM Prénom)]]="","",IF(_xlfn.XLOOKUP(Compétences[[#This Row],[Salarié (NOM Prénom)]],Salariés[NOM et Prénom],Salariés[Métier actuel])=0,"",_xlfn.XLOOKUP(Compétences[[#This Row],[Salarié (NOM Prénom)]],Salariés[NOM et Prénom],Salariés[Métier actuel])))</f>
        <v>Chef d'équipe</v>
      </c>
      <c r="G55" s="42" t="str">
        <f>IF(Compétences[[#This Row],[Salarié (NOM Prénom)]]="","",IF(_xlfn.XLOOKUP(Compétences[[#This Row],[Salarié (NOM Prénom)]],Salariés[NOM et Prénom],Salariés[N+1 (NOM Prénom)])=0,"",_xlfn.XLOOKUP(Compétences[[#This Row],[Salarié (NOM Prénom)]],Salariés[NOM et Prénom],Salariés[N+1 (NOM Prénom)])))</f>
        <v>LECLAIR Gaëtan</v>
      </c>
      <c r="H55" s="42" t="str">
        <f>IF(Compétences[[#This Row],[Salarié (NOM Prénom)]]="","",IF(_xlfn.XLOOKUP(Compétences[[#This Row],[Salarié (NOM Prénom)]],Salariés[NOM et Prénom],Salariés[Sexe])=0,"",_xlfn.XLOOKUP(Compétences[[#This Row],[Salarié (NOM Prénom)]],Salariés[NOM et Prénom],Salariés[Sexe])))</f>
        <v>Homme</v>
      </c>
      <c r="I55" s="42" t="str">
        <f>IF(Compétences[[#This Row],[Salarié (NOM Prénom)]]="","",IF(_xlfn.XLOOKUP(Compétences[[#This Row],[Salarié (NOM Prénom)]],Salariés[NOM et Prénom],Salariés[Service])=0,"",_xlfn.XLOOKUP(Compétences[[#This Row],[Salarié (NOM Prénom)]],Salariés[NOM et Prénom],Salariés[Service])))</f>
        <v>Production</v>
      </c>
      <c r="J55" s="43">
        <f>_xlfn.AGGREGATE(3,5,Compétences[[#This Row],[Salarié (NOM Prénom)]])</f>
        <v>1</v>
      </c>
    </row>
    <row r="56" spans="1:10" ht="16">
      <c r="A56" s="1" t="s">
        <v>175</v>
      </c>
      <c r="B56" s="1" t="s">
        <v>88</v>
      </c>
      <c r="C56" s="1" t="s">
        <v>125</v>
      </c>
      <c r="D56" s="21">
        <v>4</v>
      </c>
      <c r="E56" s="40">
        <v>2</v>
      </c>
      <c r="F56" s="41" t="str">
        <f>IF(Compétences[[#This Row],[Salarié (NOM Prénom)]]="","",IF(_xlfn.XLOOKUP(Compétences[[#This Row],[Salarié (NOM Prénom)]],Salariés[NOM et Prénom],Salariés[Métier actuel])=0,"",_xlfn.XLOOKUP(Compétences[[#This Row],[Salarié (NOM Prénom)]],Salariés[NOM et Prénom],Salariés[Métier actuel])))</f>
        <v>Chef d'équipe</v>
      </c>
      <c r="G56" s="42" t="str">
        <f>IF(Compétences[[#This Row],[Salarié (NOM Prénom)]]="","",IF(_xlfn.XLOOKUP(Compétences[[#This Row],[Salarié (NOM Prénom)]],Salariés[NOM et Prénom],Salariés[N+1 (NOM Prénom)])=0,"",_xlfn.XLOOKUP(Compétences[[#This Row],[Salarié (NOM Prénom)]],Salariés[NOM et Prénom],Salariés[N+1 (NOM Prénom)])))</f>
        <v>LECLAIR Gaëtan</v>
      </c>
      <c r="H56" s="42" t="str">
        <f>IF(Compétences[[#This Row],[Salarié (NOM Prénom)]]="","",IF(_xlfn.XLOOKUP(Compétences[[#This Row],[Salarié (NOM Prénom)]],Salariés[NOM et Prénom],Salariés[Sexe])=0,"",_xlfn.XLOOKUP(Compétences[[#This Row],[Salarié (NOM Prénom)]],Salariés[NOM et Prénom],Salariés[Sexe])))</f>
        <v>Homme</v>
      </c>
      <c r="I56" s="42" t="str">
        <f>IF(Compétences[[#This Row],[Salarié (NOM Prénom)]]="","",IF(_xlfn.XLOOKUP(Compétences[[#This Row],[Salarié (NOM Prénom)]],Salariés[NOM et Prénom],Salariés[Service])=0,"",_xlfn.XLOOKUP(Compétences[[#This Row],[Salarié (NOM Prénom)]],Salariés[NOM et Prénom],Salariés[Service])))</f>
        <v>Production</v>
      </c>
      <c r="J56" s="43">
        <f>_xlfn.AGGREGATE(3,5,Compétences[[#This Row],[Salarié (NOM Prénom)]])</f>
        <v>1</v>
      </c>
    </row>
    <row r="57" spans="1:10" ht="16">
      <c r="A57" s="1" t="s">
        <v>175</v>
      </c>
      <c r="B57" s="1" t="s">
        <v>88</v>
      </c>
      <c r="C57" s="1" t="s">
        <v>130</v>
      </c>
      <c r="D57" s="21">
        <v>4</v>
      </c>
      <c r="E57" s="40">
        <v>4</v>
      </c>
      <c r="F57" s="41" t="str">
        <f>IF(Compétences[[#This Row],[Salarié (NOM Prénom)]]="","",IF(_xlfn.XLOOKUP(Compétences[[#This Row],[Salarié (NOM Prénom)]],Salariés[NOM et Prénom],Salariés[Métier actuel])=0,"",_xlfn.XLOOKUP(Compétences[[#This Row],[Salarié (NOM Prénom)]],Salariés[NOM et Prénom],Salariés[Métier actuel])))</f>
        <v>Chef d'équipe</v>
      </c>
      <c r="G57" s="42" t="str">
        <f>IF(Compétences[[#This Row],[Salarié (NOM Prénom)]]="","",IF(_xlfn.XLOOKUP(Compétences[[#This Row],[Salarié (NOM Prénom)]],Salariés[NOM et Prénom],Salariés[N+1 (NOM Prénom)])=0,"",_xlfn.XLOOKUP(Compétences[[#This Row],[Salarié (NOM Prénom)]],Salariés[NOM et Prénom],Salariés[N+1 (NOM Prénom)])))</f>
        <v>LECLAIR Gaëtan</v>
      </c>
      <c r="H57" s="42" t="str">
        <f>IF(Compétences[[#This Row],[Salarié (NOM Prénom)]]="","",IF(_xlfn.XLOOKUP(Compétences[[#This Row],[Salarié (NOM Prénom)]],Salariés[NOM et Prénom],Salariés[Sexe])=0,"",_xlfn.XLOOKUP(Compétences[[#This Row],[Salarié (NOM Prénom)]],Salariés[NOM et Prénom],Salariés[Sexe])))</f>
        <v>Homme</v>
      </c>
      <c r="I57" s="42" t="str">
        <f>IF(Compétences[[#This Row],[Salarié (NOM Prénom)]]="","",IF(_xlfn.XLOOKUP(Compétences[[#This Row],[Salarié (NOM Prénom)]],Salariés[NOM et Prénom],Salariés[Service])=0,"",_xlfn.XLOOKUP(Compétences[[#This Row],[Salarié (NOM Prénom)]],Salariés[NOM et Prénom],Salariés[Service])))</f>
        <v>Production</v>
      </c>
      <c r="J57" s="43">
        <f>_xlfn.AGGREGATE(3,5,Compétences[[#This Row],[Salarié (NOM Prénom)]])</f>
        <v>1</v>
      </c>
    </row>
    <row r="58" spans="1:10" ht="16">
      <c r="A58" s="1" t="s">
        <v>175</v>
      </c>
      <c r="B58" s="1" t="s">
        <v>88</v>
      </c>
      <c r="C58" s="1" t="s">
        <v>142</v>
      </c>
      <c r="D58" s="21">
        <v>1</v>
      </c>
      <c r="E58" s="40">
        <v>1</v>
      </c>
      <c r="F58" s="41" t="str">
        <f>IF(Compétences[[#This Row],[Salarié (NOM Prénom)]]="","",IF(_xlfn.XLOOKUP(Compétences[[#This Row],[Salarié (NOM Prénom)]],Salariés[NOM et Prénom],Salariés[Métier actuel])=0,"",_xlfn.XLOOKUP(Compétences[[#This Row],[Salarié (NOM Prénom)]],Salariés[NOM et Prénom],Salariés[Métier actuel])))</f>
        <v>Chef d'équipe</v>
      </c>
      <c r="G58" s="42" t="str">
        <f>IF(Compétences[[#This Row],[Salarié (NOM Prénom)]]="","",IF(_xlfn.XLOOKUP(Compétences[[#This Row],[Salarié (NOM Prénom)]],Salariés[NOM et Prénom],Salariés[N+1 (NOM Prénom)])=0,"",_xlfn.XLOOKUP(Compétences[[#This Row],[Salarié (NOM Prénom)]],Salariés[NOM et Prénom],Salariés[N+1 (NOM Prénom)])))</f>
        <v>LECLAIR Gaëtan</v>
      </c>
      <c r="H58" s="42" t="str">
        <f>IF(Compétences[[#This Row],[Salarié (NOM Prénom)]]="","",IF(_xlfn.XLOOKUP(Compétences[[#This Row],[Salarié (NOM Prénom)]],Salariés[NOM et Prénom],Salariés[Sexe])=0,"",_xlfn.XLOOKUP(Compétences[[#This Row],[Salarié (NOM Prénom)]],Salariés[NOM et Prénom],Salariés[Sexe])))</f>
        <v>Homme</v>
      </c>
      <c r="I58" s="42" t="str">
        <f>IF(Compétences[[#This Row],[Salarié (NOM Prénom)]]="","",IF(_xlfn.XLOOKUP(Compétences[[#This Row],[Salarié (NOM Prénom)]],Salariés[NOM et Prénom],Salariés[Service])=0,"",_xlfn.XLOOKUP(Compétences[[#This Row],[Salarié (NOM Prénom)]],Salariés[NOM et Prénom],Salariés[Service])))</f>
        <v>Production</v>
      </c>
      <c r="J58" s="43">
        <f>_xlfn.AGGREGATE(3,5,Compétences[[#This Row],[Salarié (NOM Prénom)]])</f>
        <v>1</v>
      </c>
    </row>
    <row r="59" spans="1:10" ht="16">
      <c r="A59" s="1" t="s">
        <v>175</v>
      </c>
      <c r="B59" s="1" t="s">
        <v>88</v>
      </c>
      <c r="C59" s="1" t="s">
        <v>144</v>
      </c>
      <c r="D59" s="21">
        <v>1</v>
      </c>
      <c r="E59" s="40">
        <v>1</v>
      </c>
      <c r="F59" s="41" t="str">
        <f>IF(Compétences[[#This Row],[Salarié (NOM Prénom)]]="","",IF(_xlfn.XLOOKUP(Compétences[[#This Row],[Salarié (NOM Prénom)]],Salariés[NOM et Prénom],Salariés[Métier actuel])=0,"",_xlfn.XLOOKUP(Compétences[[#This Row],[Salarié (NOM Prénom)]],Salariés[NOM et Prénom],Salariés[Métier actuel])))</f>
        <v>Chef d'équipe</v>
      </c>
      <c r="G59" s="42" t="str">
        <f>IF(Compétences[[#This Row],[Salarié (NOM Prénom)]]="","",IF(_xlfn.XLOOKUP(Compétences[[#This Row],[Salarié (NOM Prénom)]],Salariés[NOM et Prénom],Salariés[N+1 (NOM Prénom)])=0,"",_xlfn.XLOOKUP(Compétences[[#This Row],[Salarié (NOM Prénom)]],Salariés[NOM et Prénom],Salariés[N+1 (NOM Prénom)])))</f>
        <v>LECLAIR Gaëtan</v>
      </c>
      <c r="H59" s="42" t="str">
        <f>IF(Compétences[[#This Row],[Salarié (NOM Prénom)]]="","",IF(_xlfn.XLOOKUP(Compétences[[#This Row],[Salarié (NOM Prénom)]],Salariés[NOM et Prénom],Salariés[Sexe])=0,"",_xlfn.XLOOKUP(Compétences[[#This Row],[Salarié (NOM Prénom)]],Salariés[NOM et Prénom],Salariés[Sexe])))</f>
        <v>Homme</v>
      </c>
      <c r="I59" s="42" t="str">
        <f>IF(Compétences[[#This Row],[Salarié (NOM Prénom)]]="","",IF(_xlfn.XLOOKUP(Compétences[[#This Row],[Salarié (NOM Prénom)]],Salariés[NOM et Prénom],Salariés[Service])=0,"",_xlfn.XLOOKUP(Compétences[[#This Row],[Salarié (NOM Prénom)]],Salariés[NOM et Prénom],Salariés[Service])))</f>
        <v>Production</v>
      </c>
      <c r="J59" s="43">
        <f>_xlfn.AGGREGATE(3,5,Compétences[[#This Row],[Salarié (NOM Prénom)]])</f>
        <v>1</v>
      </c>
    </row>
    <row r="60" spans="1:10" ht="16">
      <c r="A60" s="1" t="s">
        <v>175</v>
      </c>
      <c r="B60" s="1" t="s">
        <v>94</v>
      </c>
      <c r="C60" s="1" t="s">
        <v>98</v>
      </c>
      <c r="D60" s="21">
        <v>1</v>
      </c>
      <c r="E60" s="40">
        <v>2</v>
      </c>
      <c r="F60" s="41" t="str">
        <f>IF(Compétences[[#This Row],[Salarié (NOM Prénom)]]="","",IF(_xlfn.XLOOKUP(Compétences[[#This Row],[Salarié (NOM Prénom)]],Salariés[NOM et Prénom],Salariés[Métier actuel])=0,"",_xlfn.XLOOKUP(Compétences[[#This Row],[Salarié (NOM Prénom)]],Salariés[NOM et Prénom],Salariés[Métier actuel])))</f>
        <v>Chef d'équipe</v>
      </c>
      <c r="G60" s="42" t="str">
        <f>IF(Compétences[[#This Row],[Salarié (NOM Prénom)]]="","",IF(_xlfn.XLOOKUP(Compétences[[#This Row],[Salarié (NOM Prénom)]],Salariés[NOM et Prénom],Salariés[N+1 (NOM Prénom)])=0,"",_xlfn.XLOOKUP(Compétences[[#This Row],[Salarié (NOM Prénom)]],Salariés[NOM et Prénom],Salariés[N+1 (NOM Prénom)])))</f>
        <v>LECLAIR Gaëtan</v>
      </c>
      <c r="H60" s="42" t="str">
        <f>IF(Compétences[[#This Row],[Salarié (NOM Prénom)]]="","",IF(_xlfn.XLOOKUP(Compétences[[#This Row],[Salarié (NOM Prénom)]],Salariés[NOM et Prénom],Salariés[Sexe])=0,"",_xlfn.XLOOKUP(Compétences[[#This Row],[Salarié (NOM Prénom)]],Salariés[NOM et Prénom],Salariés[Sexe])))</f>
        <v>Homme</v>
      </c>
      <c r="I60" s="42" t="str">
        <f>IF(Compétences[[#This Row],[Salarié (NOM Prénom)]]="","",IF(_xlfn.XLOOKUP(Compétences[[#This Row],[Salarié (NOM Prénom)]],Salariés[NOM et Prénom],Salariés[Service])=0,"",_xlfn.XLOOKUP(Compétences[[#This Row],[Salarié (NOM Prénom)]],Salariés[NOM et Prénom],Salariés[Service])))</f>
        <v>Production</v>
      </c>
      <c r="J60" s="43">
        <f>_xlfn.AGGREGATE(3,5,Compétences[[#This Row],[Salarié (NOM Prénom)]])</f>
        <v>1</v>
      </c>
    </row>
    <row r="61" spans="1:10" ht="16">
      <c r="A61" s="1" t="s">
        <v>175</v>
      </c>
      <c r="B61" s="1" t="s">
        <v>94</v>
      </c>
      <c r="C61" s="1" t="s">
        <v>111</v>
      </c>
      <c r="D61" s="21">
        <v>1</v>
      </c>
      <c r="E61" s="40">
        <v>3</v>
      </c>
      <c r="F61" s="41" t="str">
        <f>IF(Compétences[[#This Row],[Salarié (NOM Prénom)]]="","",IF(_xlfn.XLOOKUP(Compétences[[#This Row],[Salarié (NOM Prénom)]],Salariés[NOM et Prénom],Salariés[Métier actuel])=0,"",_xlfn.XLOOKUP(Compétences[[#This Row],[Salarié (NOM Prénom)]],Salariés[NOM et Prénom],Salariés[Métier actuel])))</f>
        <v>Chef d'équipe</v>
      </c>
      <c r="G61" s="42" t="str">
        <f>IF(Compétences[[#This Row],[Salarié (NOM Prénom)]]="","",IF(_xlfn.XLOOKUP(Compétences[[#This Row],[Salarié (NOM Prénom)]],Salariés[NOM et Prénom],Salariés[N+1 (NOM Prénom)])=0,"",_xlfn.XLOOKUP(Compétences[[#This Row],[Salarié (NOM Prénom)]],Salariés[NOM et Prénom],Salariés[N+1 (NOM Prénom)])))</f>
        <v>LECLAIR Gaëtan</v>
      </c>
      <c r="H61" s="42" t="str">
        <f>IF(Compétences[[#This Row],[Salarié (NOM Prénom)]]="","",IF(_xlfn.XLOOKUP(Compétences[[#This Row],[Salarié (NOM Prénom)]],Salariés[NOM et Prénom],Salariés[Sexe])=0,"",_xlfn.XLOOKUP(Compétences[[#This Row],[Salarié (NOM Prénom)]],Salariés[NOM et Prénom],Salariés[Sexe])))</f>
        <v>Homme</v>
      </c>
      <c r="I61" s="42" t="str">
        <f>IF(Compétences[[#This Row],[Salarié (NOM Prénom)]]="","",IF(_xlfn.XLOOKUP(Compétences[[#This Row],[Salarié (NOM Prénom)]],Salariés[NOM et Prénom],Salariés[Service])=0,"",_xlfn.XLOOKUP(Compétences[[#This Row],[Salarié (NOM Prénom)]],Salariés[NOM et Prénom],Salariés[Service])))</f>
        <v>Production</v>
      </c>
      <c r="J61" s="43">
        <f>_xlfn.AGGREGATE(3,5,Compétences[[#This Row],[Salarié (NOM Prénom)]])</f>
        <v>1</v>
      </c>
    </row>
    <row r="62" spans="1:10" ht="16">
      <c r="A62" s="1" t="s">
        <v>175</v>
      </c>
      <c r="B62" s="1" t="s">
        <v>94</v>
      </c>
      <c r="C62" s="1" t="s">
        <v>129</v>
      </c>
      <c r="D62" s="21">
        <v>3</v>
      </c>
      <c r="E62" s="40">
        <v>4</v>
      </c>
      <c r="F62" s="41" t="str">
        <f>IF(Compétences[[#This Row],[Salarié (NOM Prénom)]]="","",IF(_xlfn.XLOOKUP(Compétences[[#This Row],[Salarié (NOM Prénom)]],Salariés[NOM et Prénom],Salariés[Métier actuel])=0,"",_xlfn.XLOOKUP(Compétences[[#This Row],[Salarié (NOM Prénom)]],Salariés[NOM et Prénom],Salariés[Métier actuel])))</f>
        <v>Chef d'équipe</v>
      </c>
      <c r="G62" s="42" t="str">
        <f>IF(Compétences[[#This Row],[Salarié (NOM Prénom)]]="","",IF(_xlfn.XLOOKUP(Compétences[[#This Row],[Salarié (NOM Prénom)]],Salariés[NOM et Prénom],Salariés[N+1 (NOM Prénom)])=0,"",_xlfn.XLOOKUP(Compétences[[#This Row],[Salarié (NOM Prénom)]],Salariés[NOM et Prénom],Salariés[N+1 (NOM Prénom)])))</f>
        <v>LECLAIR Gaëtan</v>
      </c>
      <c r="H62" s="42" t="str">
        <f>IF(Compétences[[#This Row],[Salarié (NOM Prénom)]]="","",IF(_xlfn.XLOOKUP(Compétences[[#This Row],[Salarié (NOM Prénom)]],Salariés[NOM et Prénom],Salariés[Sexe])=0,"",_xlfn.XLOOKUP(Compétences[[#This Row],[Salarié (NOM Prénom)]],Salariés[NOM et Prénom],Salariés[Sexe])))</f>
        <v>Homme</v>
      </c>
      <c r="I62" s="42" t="str">
        <f>IF(Compétences[[#This Row],[Salarié (NOM Prénom)]]="","",IF(_xlfn.XLOOKUP(Compétences[[#This Row],[Salarié (NOM Prénom)]],Salariés[NOM et Prénom],Salariés[Service])=0,"",_xlfn.XLOOKUP(Compétences[[#This Row],[Salarié (NOM Prénom)]],Salariés[NOM et Prénom],Salariés[Service])))</f>
        <v>Production</v>
      </c>
      <c r="J62" s="43">
        <f>_xlfn.AGGREGATE(3,5,Compétences[[#This Row],[Salarié (NOM Prénom)]])</f>
        <v>1</v>
      </c>
    </row>
    <row r="63" spans="1:10" ht="16">
      <c r="A63" s="1" t="s">
        <v>175</v>
      </c>
      <c r="B63" s="1" t="s">
        <v>94</v>
      </c>
      <c r="C63" s="1" t="s">
        <v>134</v>
      </c>
      <c r="D63" s="21">
        <v>4</v>
      </c>
      <c r="E63" s="40">
        <v>2</v>
      </c>
      <c r="F63" s="41" t="str">
        <f>IF(Compétences[[#This Row],[Salarié (NOM Prénom)]]="","",IF(_xlfn.XLOOKUP(Compétences[[#This Row],[Salarié (NOM Prénom)]],Salariés[NOM et Prénom],Salariés[Métier actuel])=0,"",_xlfn.XLOOKUP(Compétences[[#This Row],[Salarié (NOM Prénom)]],Salariés[NOM et Prénom],Salariés[Métier actuel])))</f>
        <v>Chef d'équipe</v>
      </c>
      <c r="G63" s="42" t="str">
        <f>IF(Compétences[[#This Row],[Salarié (NOM Prénom)]]="","",IF(_xlfn.XLOOKUP(Compétences[[#This Row],[Salarié (NOM Prénom)]],Salariés[NOM et Prénom],Salariés[N+1 (NOM Prénom)])=0,"",_xlfn.XLOOKUP(Compétences[[#This Row],[Salarié (NOM Prénom)]],Salariés[NOM et Prénom],Salariés[N+1 (NOM Prénom)])))</f>
        <v>LECLAIR Gaëtan</v>
      </c>
      <c r="H63" s="42" t="str">
        <f>IF(Compétences[[#This Row],[Salarié (NOM Prénom)]]="","",IF(_xlfn.XLOOKUP(Compétences[[#This Row],[Salarié (NOM Prénom)]],Salariés[NOM et Prénom],Salariés[Sexe])=0,"",_xlfn.XLOOKUP(Compétences[[#This Row],[Salarié (NOM Prénom)]],Salariés[NOM et Prénom],Salariés[Sexe])))</f>
        <v>Homme</v>
      </c>
      <c r="I63" s="42" t="str">
        <f>IF(Compétences[[#This Row],[Salarié (NOM Prénom)]]="","",IF(_xlfn.XLOOKUP(Compétences[[#This Row],[Salarié (NOM Prénom)]],Salariés[NOM et Prénom],Salariés[Service])=0,"",_xlfn.XLOOKUP(Compétences[[#This Row],[Salarié (NOM Prénom)]],Salariés[NOM et Prénom],Salariés[Service])))</f>
        <v>Production</v>
      </c>
      <c r="J63" s="43">
        <f>_xlfn.AGGREGATE(3,5,Compétences[[#This Row],[Salarié (NOM Prénom)]])</f>
        <v>1</v>
      </c>
    </row>
    <row r="64" spans="1:10" ht="16">
      <c r="A64" s="1" t="s">
        <v>175</v>
      </c>
      <c r="B64" s="1" t="s">
        <v>94</v>
      </c>
      <c r="C64" s="1" t="s">
        <v>31</v>
      </c>
      <c r="D64" s="21">
        <v>1</v>
      </c>
      <c r="E64" s="40">
        <v>4</v>
      </c>
      <c r="F64" s="41" t="str">
        <f>IF(Compétences[[#This Row],[Salarié (NOM Prénom)]]="","",IF(_xlfn.XLOOKUP(Compétences[[#This Row],[Salarié (NOM Prénom)]],Salariés[NOM et Prénom],Salariés[Métier actuel])=0,"",_xlfn.XLOOKUP(Compétences[[#This Row],[Salarié (NOM Prénom)]],Salariés[NOM et Prénom],Salariés[Métier actuel])))</f>
        <v>Chef d'équipe</v>
      </c>
      <c r="G64" s="42" t="str">
        <f>IF(Compétences[[#This Row],[Salarié (NOM Prénom)]]="","",IF(_xlfn.XLOOKUP(Compétences[[#This Row],[Salarié (NOM Prénom)]],Salariés[NOM et Prénom],Salariés[N+1 (NOM Prénom)])=0,"",_xlfn.XLOOKUP(Compétences[[#This Row],[Salarié (NOM Prénom)]],Salariés[NOM et Prénom],Salariés[N+1 (NOM Prénom)])))</f>
        <v>LECLAIR Gaëtan</v>
      </c>
      <c r="H64" s="42" t="str">
        <f>IF(Compétences[[#This Row],[Salarié (NOM Prénom)]]="","",IF(_xlfn.XLOOKUP(Compétences[[#This Row],[Salarié (NOM Prénom)]],Salariés[NOM et Prénom],Salariés[Sexe])=0,"",_xlfn.XLOOKUP(Compétences[[#This Row],[Salarié (NOM Prénom)]],Salariés[NOM et Prénom],Salariés[Sexe])))</f>
        <v>Homme</v>
      </c>
      <c r="I64" s="42" t="str">
        <f>IF(Compétences[[#This Row],[Salarié (NOM Prénom)]]="","",IF(_xlfn.XLOOKUP(Compétences[[#This Row],[Salarié (NOM Prénom)]],Salariés[NOM et Prénom],Salariés[Service])=0,"",_xlfn.XLOOKUP(Compétences[[#This Row],[Salarié (NOM Prénom)]],Salariés[NOM et Prénom],Salariés[Service])))</f>
        <v>Production</v>
      </c>
      <c r="J64" s="43">
        <f>_xlfn.AGGREGATE(3,5,Compétences[[#This Row],[Salarié (NOM Prénom)]])</f>
        <v>1</v>
      </c>
    </row>
    <row r="65" spans="1:10" ht="16">
      <c r="A65" s="1" t="s">
        <v>68</v>
      </c>
      <c r="B65" s="1" t="s">
        <v>88</v>
      </c>
      <c r="C65" s="1" t="s">
        <v>89</v>
      </c>
      <c r="D65" s="21">
        <v>3</v>
      </c>
      <c r="E65" s="40">
        <v>2</v>
      </c>
      <c r="F65" s="41" t="str">
        <f>IF(Compétences[[#This Row],[Salarié (NOM Prénom)]]="","",IF(_xlfn.XLOOKUP(Compétences[[#This Row],[Salarié (NOM Prénom)]],Salariés[NOM et Prénom],Salariés[Métier actuel])=0,"",_xlfn.XLOOKUP(Compétences[[#This Row],[Salarié (NOM Prénom)]],Salariés[NOM et Prénom],Salariés[Métier actuel])))</f>
        <v>Chef de projet</v>
      </c>
      <c r="G65" s="42" t="str">
        <f>IF(Compétences[[#This Row],[Salarié (NOM Prénom)]]="","",IF(_xlfn.XLOOKUP(Compétences[[#This Row],[Salarié (NOM Prénom)]],Salariés[NOM et Prénom],Salariés[N+1 (NOM Prénom)])=0,"",_xlfn.XLOOKUP(Compétences[[#This Row],[Salarié (NOM Prénom)]],Salariés[NOM et Prénom],Salariés[N+1 (NOM Prénom)])))</f>
        <v/>
      </c>
      <c r="H65" s="42" t="str">
        <f>IF(Compétences[[#This Row],[Salarié (NOM Prénom)]]="","",IF(_xlfn.XLOOKUP(Compétences[[#This Row],[Salarié (NOM Prénom)]],Salariés[NOM et Prénom],Salariés[Sexe])=0,"",_xlfn.XLOOKUP(Compétences[[#This Row],[Salarié (NOM Prénom)]],Salariés[NOM et Prénom],Salariés[Sexe])))</f>
        <v>Homme</v>
      </c>
      <c r="I65" s="42" t="str">
        <f>IF(Compétences[[#This Row],[Salarié (NOM Prénom)]]="","",IF(_xlfn.XLOOKUP(Compétences[[#This Row],[Salarié (NOM Prénom)]],Salariés[NOM et Prénom],Salariés[Service])=0,"",_xlfn.XLOOKUP(Compétences[[#This Row],[Salarié (NOM Prénom)]],Salariés[NOM et Prénom],Salariés[Service])))</f>
        <v>IT</v>
      </c>
      <c r="J65" s="43">
        <f>_xlfn.AGGREGATE(3,5,Compétences[[#This Row],[Salarié (NOM Prénom)]])</f>
        <v>1</v>
      </c>
    </row>
    <row r="66" spans="1:10" ht="16">
      <c r="A66" s="1" t="s">
        <v>68</v>
      </c>
      <c r="B66" s="1" t="s">
        <v>88</v>
      </c>
      <c r="C66" s="1" t="s">
        <v>135</v>
      </c>
      <c r="D66" s="21">
        <v>3</v>
      </c>
      <c r="E66" s="40">
        <v>1</v>
      </c>
      <c r="F66" s="41" t="str">
        <f>IF(Compétences[[#This Row],[Salarié (NOM Prénom)]]="","",IF(_xlfn.XLOOKUP(Compétences[[#This Row],[Salarié (NOM Prénom)]],Salariés[NOM et Prénom],Salariés[Métier actuel])=0,"",_xlfn.XLOOKUP(Compétences[[#This Row],[Salarié (NOM Prénom)]],Salariés[NOM et Prénom],Salariés[Métier actuel])))</f>
        <v>Chef de projet</v>
      </c>
      <c r="G66" s="42" t="str">
        <f>IF(Compétences[[#This Row],[Salarié (NOM Prénom)]]="","",IF(_xlfn.XLOOKUP(Compétences[[#This Row],[Salarié (NOM Prénom)]],Salariés[NOM et Prénom],Salariés[N+1 (NOM Prénom)])=0,"",_xlfn.XLOOKUP(Compétences[[#This Row],[Salarié (NOM Prénom)]],Salariés[NOM et Prénom],Salariés[N+1 (NOM Prénom)])))</f>
        <v/>
      </c>
      <c r="H66" s="42" t="str">
        <f>IF(Compétences[[#This Row],[Salarié (NOM Prénom)]]="","",IF(_xlfn.XLOOKUP(Compétences[[#This Row],[Salarié (NOM Prénom)]],Salariés[NOM et Prénom],Salariés[Sexe])=0,"",_xlfn.XLOOKUP(Compétences[[#This Row],[Salarié (NOM Prénom)]],Salariés[NOM et Prénom],Salariés[Sexe])))</f>
        <v>Homme</v>
      </c>
      <c r="I66" s="42" t="str">
        <f>IF(Compétences[[#This Row],[Salarié (NOM Prénom)]]="","",IF(_xlfn.XLOOKUP(Compétences[[#This Row],[Salarié (NOM Prénom)]],Salariés[NOM et Prénom],Salariés[Service])=0,"",_xlfn.XLOOKUP(Compétences[[#This Row],[Salarié (NOM Prénom)]],Salariés[NOM et Prénom],Salariés[Service])))</f>
        <v>IT</v>
      </c>
      <c r="J66" s="43">
        <f>_xlfn.AGGREGATE(3,5,Compétences[[#This Row],[Salarié (NOM Prénom)]])</f>
        <v>1</v>
      </c>
    </row>
    <row r="67" spans="1:10" ht="16">
      <c r="A67" s="1" t="s">
        <v>68</v>
      </c>
      <c r="B67" s="1" t="s">
        <v>88</v>
      </c>
      <c r="C67" s="1" t="s">
        <v>144</v>
      </c>
      <c r="D67" s="21">
        <v>1</v>
      </c>
      <c r="E67" s="40">
        <v>2</v>
      </c>
      <c r="F67" s="41" t="str">
        <f>IF(Compétences[[#This Row],[Salarié (NOM Prénom)]]="","",IF(_xlfn.XLOOKUP(Compétences[[#This Row],[Salarié (NOM Prénom)]],Salariés[NOM et Prénom],Salariés[Métier actuel])=0,"",_xlfn.XLOOKUP(Compétences[[#This Row],[Salarié (NOM Prénom)]],Salariés[NOM et Prénom],Salariés[Métier actuel])))</f>
        <v>Chef de projet</v>
      </c>
      <c r="G67" s="42" t="str">
        <f>IF(Compétences[[#This Row],[Salarié (NOM Prénom)]]="","",IF(_xlfn.XLOOKUP(Compétences[[#This Row],[Salarié (NOM Prénom)]],Salariés[NOM et Prénom],Salariés[N+1 (NOM Prénom)])=0,"",_xlfn.XLOOKUP(Compétences[[#This Row],[Salarié (NOM Prénom)]],Salariés[NOM et Prénom],Salariés[N+1 (NOM Prénom)])))</f>
        <v/>
      </c>
      <c r="H67" s="42" t="str">
        <f>IF(Compétences[[#This Row],[Salarié (NOM Prénom)]]="","",IF(_xlfn.XLOOKUP(Compétences[[#This Row],[Salarié (NOM Prénom)]],Salariés[NOM et Prénom],Salariés[Sexe])=0,"",_xlfn.XLOOKUP(Compétences[[#This Row],[Salarié (NOM Prénom)]],Salariés[NOM et Prénom],Salariés[Sexe])))</f>
        <v>Homme</v>
      </c>
      <c r="I67" s="42" t="str">
        <f>IF(Compétences[[#This Row],[Salarié (NOM Prénom)]]="","",IF(_xlfn.XLOOKUP(Compétences[[#This Row],[Salarié (NOM Prénom)]],Salariés[NOM et Prénom],Salariés[Service])=0,"",_xlfn.XLOOKUP(Compétences[[#This Row],[Salarié (NOM Prénom)]],Salariés[NOM et Prénom],Salariés[Service])))</f>
        <v>IT</v>
      </c>
      <c r="J67" s="43">
        <f>_xlfn.AGGREGATE(3,5,Compétences[[#This Row],[Salarié (NOM Prénom)]])</f>
        <v>1</v>
      </c>
    </row>
    <row r="68" spans="1:10" ht="16">
      <c r="A68" s="1" t="s">
        <v>68</v>
      </c>
      <c r="B68" s="1" t="s">
        <v>88</v>
      </c>
      <c r="C68" s="1" t="s">
        <v>146</v>
      </c>
      <c r="D68" s="21">
        <v>4</v>
      </c>
      <c r="E68" s="40">
        <v>2</v>
      </c>
      <c r="F68" s="41" t="str">
        <f>IF(Compétences[[#This Row],[Salarié (NOM Prénom)]]="","",IF(_xlfn.XLOOKUP(Compétences[[#This Row],[Salarié (NOM Prénom)]],Salariés[NOM et Prénom],Salariés[Métier actuel])=0,"",_xlfn.XLOOKUP(Compétences[[#This Row],[Salarié (NOM Prénom)]],Salariés[NOM et Prénom],Salariés[Métier actuel])))</f>
        <v>Chef de projet</v>
      </c>
      <c r="G68" s="42" t="str">
        <f>IF(Compétences[[#This Row],[Salarié (NOM Prénom)]]="","",IF(_xlfn.XLOOKUP(Compétences[[#This Row],[Salarié (NOM Prénom)]],Salariés[NOM et Prénom],Salariés[N+1 (NOM Prénom)])=0,"",_xlfn.XLOOKUP(Compétences[[#This Row],[Salarié (NOM Prénom)]],Salariés[NOM et Prénom],Salariés[N+1 (NOM Prénom)])))</f>
        <v/>
      </c>
      <c r="H68" s="42" t="str">
        <f>IF(Compétences[[#This Row],[Salarié (NOM Prénom)]]="","",IF(_xlfn.XLOOKUP(Compétences[[#This Row],[Salarié (NOM Prénom)]],Salariés[NOM et Prénom],Salariés[Sexe])=0,"",_xlfn.XLOOKUP(Compétences[[#This Row],[Salarié (NOM Prénom)]],Salariés[NOM et Prénom],Salariés[Sexe])))</f>
        <v>Homme</v>
      </c>
      <c r="I68" s="42" t="str">
        <f>IF(Compétences[[#This Row],[Salarié (NOM Prénom)]]="","",IF(_xlfn.XLOOKUP(Compétences[[#This Row],[Salarié (NOM Prénom)]],Salariés[NOM et Prénom],Salariés[Service])=0,"",_xlfn.XLOOKUP(Compétences[[#This Row],[Salarié (NOM Prénom)]],Salariés[NOM et Prénom],Salariés[Service])))</f>
        <v>IT</v>
      </c>
      <c r="J68" s="43">
        <f>_xlfn.AGGREGATE(3,5,Compétences[[#This Row],[Salarié (NOM Prénom)]])</f>
        <v>1</v>
      </c>
    </row>
    <row r="69" spans="1:10" ht="16">
      <c r="A69" s="1" t="s">
        <v>68</v>
      </c>
      <c r="B69" s="1" t="s">
        <v>94</v>
      </c>
      <c r="C69" s="1" t="s">
        <v>95</v>
      </c>
      <c r="D69" s="21">
        <v>1</v>
      </c>
      <c r="E69" s="40">
        <v>1</v>
      </c>
      <c r="F69" s="41" t="str">
        <f>IF(Compétences[[#This Row],[Salarié (NOM Prénom)]]="","",IF(_xlfn.XLOOKUP(Compétences[[#This Row],[Salarié (NOM Prénom)]],Salariés[NOM et Prénom],Salariés[Métier actuel])=0,"",_xlfn.XLOOKUP(Compétences[[#This Row],[Salarié (NOM Prénom)]],Salariés[NOM et Prénom],Salariés[Métier actuel])))</f>
        <v>Chef de projet</v>
      </c>
      <c r="G69" s="42" t="str">
        <f>IF(Compétences[[#This Row],[Salarié (NOM Prénom)]]="","",IF(_xlfn.XLOOKUP(Compétences[[#This Row],[Salarié (NOM Prénom)]],Salariés[NOM et Prénom],Salariés[N+1 (NOM Prénom)])=0,"",_xlfn.XLOOKUP(Compétences[[#This Row],[Salarié (NOM Prénom)]],Salariés[NOM et Prénom],Salariés[N+1 (NOM Prénom)])))</f>
        <v/>
      </c>
      <c r="H69" s="42" t="str">
        <f>IF(Compétences[[#This Row],[Salarié (NOM Prénom)]]="","",IF(_xlfn.XLOOKUP(Compétences[[#This Row],[Salarié (NOM Prénom)]],Salariés[NOM et Prénom],Salariés[Sexe])=0,"",_xlfn.XLOOKUP(Compétences[[#This Row],[Salarié (NOM Prénom)]],Salariés[NOM et Prénom],Salariés[Sexe])))</f>
        <v>Homme</v>
      </c>
      <c r="I69" s="42" t="str">
        <f>IF(Compétences[[#This Row],[Salarié (NOM Prénom)]]="","",IF(_xlfn.XLOOKUP(Compétences[[#This Row],[Salarié (NOM Prénom)]],Salariés[NOM et Prénom],Salariés[Service])=0,"",_xlfn.XLOOKUP(Compétences[[#This Row],[Salarié (NOM Prénom)]],Salariés[NOM et Prénom],Salariés[Service])))</f>
        <v>IT</v>
      </c>
      <c r="J69" s="43">
        <f>_xlfn.AGGREGATE(3,5,Compétences[[#This Row],[Salarié (NOM Prénom)]])</f>
        <v>1</v>
      </c>
    </row>
    <row r="70" spans="1:10" ht="16">
      <c r="A70" s="1" t="s">
        <v>68</v>
      </c>
      <c r="B70" s="1" t="s">
        <v>94</v>
      </c>
      <c r="C70" s="1" t="s">
        <v>98</v>
      </c>
      <c r="D70" s="21">
        <v>1</v>
      </c>
      <c r="E70" s="40">
        <v>3</v>
      </c>
      <c r="F70" s="41" t="str">
        <f>IF(Compétences[[#This Row],[Salarié (NOM Prénom)]]="","",IF(_xlfn.XLOOKUP(Compétences[[#This Row],[Salarié (NOM Prénom)]],Salariés[NOM et Prénom],Salariés[Métier actuel])=0,"",_xlfn.XLOOKUP(Compétences[[#This Row],[Salarié (NOM Prénom)]],Salariés[NOM et Prénom],Salariés[Métier actuel])))</f>
        <v>Chef de projet</v>
      </c>
      <c r="G70" s="42" t="str">
        <f>IF(Compétences[[#This Row],[Salarié (NOM Prénom)]]="","",IF(_xlfn.XLOOKUP(Compétences[[#This Row],[Salarié (NOM Prénom)]],Salariés[NOM et Prénom],Salariés[N+1 (NOM Prénom)])=0,"",_xlfn.XLOOKUP(Compétences[[#This Row],[Salarié (NOM Prénom)]],Salariés[NOM et Prénom],Salariés[N+1 (NOM Prénom)])))</f>
        <v/>
      </c>
      <c r="H70" s="42" t="str">
        <f>IF(Compétences[[#This Row],[Salarié (NOM Prénom)]]="","",IF(_xlfn.XLOOKUP(Compétences[[#This Row],[Salarié (NOM Prénom)]],Salariés[NOM et Prénom],Salariés[Sexe])=0,"",_xlfn.XLOOKUP(Compétences[[#This Row],[Salarié (NOM Prénom)]],Salariés[NOM et Prénom],Salariés[Sexe])))</f>
        <v>Homme</v>
      </c>
      <c r="I70" s="42" t="str">
        <f>IF(Compétences[[#This Row],[Salarié (NOM Prénom)]]="","",IF(_xlfn.XLOOKUP(Compétences[[#This Row],[Salarié (NOM Prénom)]],Salariés[NOM et Prénom],Salariés[Service])=0,"",_xlfn.XLOOKUP(Compétences[[#This Row],[Salarié (NOM Prénom)]],Salariés[NOM et Prénom],Salariés[Service])))</f>
        <v>IT</v>
      </c>
      <c r="J70" s="43">
        <f>_xlfn.AGGREGATE(3,5,Compétences[[#This Row],[Salarié (NOM Prénom)]])</f>
        <v>1</v>
      </c>
    </row>
    <row r="71" spans="1:10" ht="16">
      <c r="A71" s="1" t="s">
        <v>68</v>
      </c>
      <c r="B71" s="1" t="s">
        <v>94</v>
      </c>
      <c r="C71" s="1" t="s">
        <v>101</v>
      </c>
      <c r="D71" s="21">
        <v>4</v>
      </c>
      <c r="E71" s="40">
        <v>4</v>
      </c>
      <c r="F71" s="41" t="str">
        <f>IF(Compétences[[#This Row],[Salarié (NOM Prénom)]]="","",IF(_xlfn.XLOOKUP(Compétences[[#This Row],[Salarié (NOM Prénom)]],Salariés[NOM et Prénom],Salariés[Métier actuel])=0,"",_xlfn.XLOOKUP(Compétences[[#This Row],[Salarié (NOM Prénom)]],Salariés[NOM et Prénom],Salariés[Métier actuel])))</f>
        <v>Chef de projet</v>
      </c>
      <c r="G71" s="42" t="str">
        <f>IF(Compétences[[#This Row],[Salarié (NOM Prénom)]]="","",IF(_xlfn.XLOOKUP(Compétences[[#This Row],[Salarié (NOM Prénom)]],Salariés[NOM et Prénom],Salariés[N+1 (NOM Prénom)])=0,"",_xlfn.XLOOKUP(Compétences[[#This Row],[Salarié (NOM Prénom)]],Salariés[NOM et Prénom],Salariés[N+1 (NOM Prénom)])))</f>
        <v/>
      </c>
      <c r="H71" s="42" t="str">
        <f>IF(Compétences[[#This Row],[Salarié (NOM Prénom)]]="","",IF(_xlfn.XLOOKUP(Compétences[[#This Row],[Salarié (NOM Prénom)]],Salariés[NOM et Prénom],Salariés[Sexe])=0,"",_xlfn.XLOOKUP(Compétences[[#This Row],[Salarié (NOM Prénom)]],Salariés[NOM et Prénom],Salariés[Sexe])))</f>
        <v>Homme</v>
      </c>
      <c r="I71" s="42" t="str">
        <f>IF(Compétences[[#This Row],[Salarié (NOM Prénom)]]="","",IF(_xlfn.XLOOKUP(Compétences[[#This Row],[Salarié (NOM Prénom)]],Salariés[NOM et Prénom],Salariés[Service])=0,"",_xlfn.XLOOKUP(Compétences[[#This Row],[Salarié (NOM Prénom)]],Salariés[NOM et Prénom],Salariés[Service])))</f>
        <v>IT</v>
      </c>
      <c r="J71" s="43">
        <f>_xlfn.AGGREGATE(3,5,Compétences[[#This Row],[Salarié (NOM Prénom)]])</f>
        <v>1</v>
      </c>
    </row>
    <row r="72" spans="1:10" ht="16">
      <c r="A72" s="1" t="s">
        <v>68</v>
      </c>
      <c r="B72" s="1" t="s">
        <v>94</v>
      </c>
      <c r="C72" s="1" t="s">
        <v>129</v>
      </c>
      <c r="D72" s="21">
        <v>2</v>
      </c>
      <c r="E72" s="40">
        <v>1</v>
      </c>
      <c r="F72" s="41" t="str">
        <f>IF(Compétences[[#This Row],[Salarié (NOM Prénom)]]="","",IF(_xlfn.XLOOKUP(Compétences[[#This Row],[Salarié (NOM Prénom)]],Salariés[NOM et Prénom],Salariés[Métier actuel])=0,"",_xlfn.XLOOKUP(Compétences[[#This Row],[Salarié (NOM Prénom)]],Salariés[NOM et Prénom],Salariés[Métier actuel])))</f>
        <v>Chef de projet</v>
      </c>
      <c r="G72" s="42" t="str">
        <f>IF(Compétences[[#This Row],[Salarié (NOM Prénom)]]="","",IF(_xlfn.XLOOKUP(Compétences[[#This Row],[Salarié (NOM Prénom)]],Salariés[NOM et Prénom],Salariés[N+1 (NOM Prénom)])=0,"",_xlfn.XLOOKUP(Compétences[[#This Row],[Salarié (NOM Prénom)]],Salariés[NOM et Prénom],Salariés[N+1 (NOM Prénom)])))</f>
        <v/>
      </c>
      <c r="H72" s="42" t="str">
        <f>IF(Compétences[[#This Row],[Salarié (NOM Prénom)]]="","",IF(_xlfn.XLOOKUP(Compétences[[#This Row],[Salarié (NOM Prénom)]],Salariés[NOM et Prénom],Salariés[Sexe])=0,"",_xlfn.XLOOKUP(Compétences[[#This Row],[Salarié (NOM Prénom)]],Salariés[NOM et Prénom],Salariés[Sexe])))</f>
        <v>Homme</v>
      </c>
      <c r="I72" s="42" t="str">
        <f>IF(Compétences[[#This Row],[Salarié (NOM Prénom)]]="","",IF(_xlfn.XLOOKUP(Compétences[[#This Row],[Salarié (NOM Prénom)]],Salariés[NOM et Prénom],Salariés[Service])=0,"",_xlfn.XLOOKUP(Compétences[[#This Row],[Salarié (NOM Prénom)]],Salariés[NOM et Prénom],Salariés[Service])))</f>
        <v>IT</v>
      </c>
      <c r="J72" s="43">
        <f>_xlfn.AGGREGATE(3,5,Compétences[[#This Row],[Salarié (NOM Prénom)]])</f>
        <v>1</v>
      </c>
    </row>
    <row r="73" spans="1:10" ht="16">
      <c r="A73" s="1" t="s">
        <v>68</v>
      </c>
      <c r="B73" s="1" t="s">
        <v>94</v>
      </c>
      <c r="C73" s="1" t="s">
        <v>134</v>
      </c>
      <c r="D73" s="21">
        <v>1</v>
      </c>
      <c r="E73" s="40">
        <v>1</v>
      </c>
      <c r="F73" s="41" t="str">
        <f>IF(Compétences[[#This Row],[Salarié (NOM Prénom)]]="","",IF(_xlfn.XLOOKUP(Compétences[[#This Row],[Salarié (NOM Prénom)]],Salariés[NOM et Prénom],Salariés[Métier actuel])=0,"",_xlfn.XLOOKUP(Compétences[[#This Row],[Salarié (NOM Prénom)]],Salariés[NOM et Prénom],Salariés[Métier actuel])))</f>
        <v>Chef de projet</v>
      </c>
      <c r="G73" s="42" t="str">
        <f>IF(Compétences[[#This Row],[Salarié (NOM Prénom)]]="","",IF(_xlfn.XLOOKUP(Compétences[[#This Row],[Salarié (NOM Prénom)]],Salariés[NOM et Prénom],Salariés[N+1 (NOM Prénom)])=0,"",_xlfn.XLOOKUP(Compétences[[#This Row],[Salarié (NOM Prénom)]],Salariés[NOM et Prénom],Salariés[N+1 (NOM Prénom)])))</f>
        <v/>
      </c>
      <c r="H73" s="42" t="str">
        <f>IF(Compétences[[#This Row],[Salarié (NOM Prénom)]]="","",IF(_xlfn.XLOOKUP(Compétences[[#This Row],[Salarié (NOM Prénom)]],Salariés[NOM et Prénom],Salariés[Sexe])=0,"",_xlfn.XLOOKUP(Compétences[[#This Row],[Salarié (NOM Prénom)]],Salariés[NOM et Prénom],Salariés[Sexe])))</f>
        <v>Homme</v>
      </c>
      <c r="I73" s="42" t="str">
        <f>IF(Compétences[[#This Row],[Salarié (NOM Prénom)]]="","",IF(_xlfn.XLOOKUP(Compétences[[#This Row],[Salarié (NOM Prénom)]],Salariés[NOM et Prénom],Salariés[Service])=0,"",_xlfn.XLOOKUP(Compétences[[#This Row],[Salarié (NOM Prénom)]],Salariés[NOM et Prénom],Salariés[Service])))</f>
        <v>IT</v>
      </c>
      <c r="J73" s="43">
        <f>_xlfn.AGGREGATE(3,5,Compétences[[#This Row],[Salarié (NOM Prénom)]])</f>
        <v>1</v>
      </c>
    </row>
    <row r="74" spans="1:10" ht="16">
      <c r="A74" s="1" t="s">
        <v>90</v>
      </c>
      <c r="B74" s="1" t="s">
        <v>88</v>
      </c>
      <c r="C74" s="1" t="s">
        <v>89</v>
      </c>
      <c r="D74" s="21">
        <v>1</v>
      </c>
      <c r="E74" s="40">
        <v>4</v>
      </c>
      <c r="F74"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74" s="42" t="str">
        <f>IF(Compétences[[#This Row],[Salarié (NOM Prénom)]]="","",IF(_xlfn.XLOOKUP(Compétences[[#This Row],[Salarié (NOM Prénom)]],Salariés[NOM et Prénom],Salariés[N+1 (NOM Prénom)])=0,"",_xlfn.XLOOKUP(Compétences[[#This Row],[Salarié (NOM Prénom)]],Salariés[NOM et Prénom],Salariés[N+1 (NOM Prénom)])))</f>
        <v>VALLUY Marina</v>
      </c>
      <c r="H74" s="42" t="str">
        <f>IF(Compétences[[#This Row],[Salarié (NOM Prénom)]]="","",IF(_xlfn.XLOOKUP(Compétences[[#This Row],[Salarié (NOM Prénom)]],Salariés[NOM et Prénom],Salariés[Sexe])=0,"",_xlfn.XLOOKUP(Compétences[[#This Row],[Salarié (NOM Prénom)]],Salariés[NOM et Prénom],Salariés[Sexe])))</f>
        <v>Homme</v>
      </c>
      <c r="I74" s="42" t="str">
        <f>IF(Compétences[[#This Row],[Salarié (NOM Prénom)]]="","",IF(_xlfn.XLOOKUP(Compétences[[#This Row],[Salarié (NOM Prénom)]],Salariés[NOM et Prénom],Salariés[Service])=0,"",_xlfn.XLOOKUP(Compétences[[#This Row],[Salarié (NOM Prénom)]],Salariés[NOM et Prénom],Salariés[Service])))</f>
        <v>RH</v>
      </c>
      <c r="J74" s="43">
        <f>_xlfn.AGGREGATE(3,5,Compétences[[#This Row],[Salarié (NOM Prénom)]])</f>
        <v>1</v>
      </c>
    </row>
    <row r="75" spans="1:10" ht="16">
      <c r="A75" s="1" t="s">
        <v>90</v>
      </c>
      <c r="B75" s="1" t="s">
        <v>88</v>
      </c>
      <c r="C75" s="1" t="s">
        <v>113</v>
      </c>
      <c r="D75" s="21">
        <v>1</v>
      </c>
      <c r="E75" s="40">
        <v>1</v>
      </c>
      <c r="F75"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75" s="42" t="str">
        <f>IF(Compétences[[#This Row],[Salarié (NOM Prénom)]]="","",IF(_xlfn.XLOOKUP(Compétences[[#This Row],[Salarié (NOM Prénom)]],Salariés[NOM et Prénom],Salariés[N+1 (NOM Prénom)])=0,"",_xlfn.XLOOKUP(Compétences[[#This Row],[Salarié (NOM Prénom)]],Salariés[NOM et Prénom],Salariés[N+1 (NOM Prénom)])))</f>
        <v>VALLUY Marina</v>
      </c>
      <c r="H75" s="42" t="str">
        <f>IF(Compétences[[#This Row],[Salarié (NOM Prénom)]]="","",IF(_xlfn.XLOOKUP(Compétences[[#This Row],[Salarié (NOM Prénom)]],Salariés[NOM et Prénom],Salariés[Sexe])=0,"",_xlfn.XLOOKUP(Compétences[[#This Row],[Salarié (NOM Prénom)]],Salariés[NOM et Prénom],Salariés[Sexe])))</f>
        <v>Homme</v>
      </c>
      <c r="I75" s="42" t="str">
        <f>IF(Compétences[[#This Row],[Salarié (NOM Prénom)]]="","",IF(_xlfn.XLOOKUP(Compétences[[#This Row],[Salarié (NOM Prénom)]],Salariés[NOM et Prénom],Salariés[Service])=0,"",_xlfn.XLOOKUP(Compétences[[#This Row],[Salarié (NOM Prénom)]],Salariés[NOM et Prénom],Salariés[Service])))</f>
        <v>RH</v>
      </c>
      <c r="J75" s="43">
        <f>_xlfn.AGGREGATE(3,5,Compétences[[#This Row],[Salarié (NOM Prénom)]])</f>
        <v>1</v>
      </c>
    </row>
    <row r="76" spans="1:10" ht="16">
      <c r="A76" s="1" t="s">
        <v>90</v>
      </c>
      <c r="B76" s="1" t="s">
        <v>88</v>
      </c>
      <c r="C76" s="1" t="s">
        <v>117</v>
      </c>
      <c r="D76" s="21">
        <v>1</v>
      </c>
      <c r="E76" s="40">
        <v>3</v>
      </c>
      <c r="F76"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76" s="42" t="str">
        <f>IF(Compétences[[#This Row],[Salarié (NOM Prénom)]]="","",IF(_xlfn.XLOOKUP(Compétences[[#This Row],[Salarié (NOM Prénom)]],Salariés[NOM et Prénom],Salariés[N+1 (NOM Prénom)])=0,"",_xlfn.XLOOKUP(Compétences[[#This Row],[Salarié (NOM Prénom)]],Salariés[NOM et Prénom],Salariés[N+1 (NOM Prénom)])))</f>
        <v>VALLUY Marina</v>
      </c>
      <c r="H76" s="42" t="str">
        <f>IF(Compétences[[#This Row],[Salarié (NOM Prénom)]]="","",IF(_xlfn.XLOOKUP(Compétences[[#This Row],[Salarié (NOM Prénom)]],Salariés[NOM et Prénom],Salariés[Sexe])=0,"",_xlfn.XLOOKUP(Compétences[[#This Row],[Salarié (NOM Prénom)]],Salariés[NOM et Prénom],Salariés[Sexe])))</f>
        <v>Homme</v>
      </c>
      <c r="I76" s="42" t="str">
        <f>IF(Compétences[[#This Row],[Salarié (NOM Prénom)]]="","",IF(_xlfn.XLOOKUP(Compétences[[#This Row],[Salarié (NOM Prénom)]],Salariés[NOM et Prénom],Salariés[Service])=0,"",_xlfn.XLOOKUP(Compétences[[#This Row],[Salarié (NOM Prénom)]],Salariés[NOM et Prénom],Salariés[Service])))</f>
        <v>RH</v>
      </c>
      <c r="J76" s="43">
        <f>_xlfn.AGGREGATE(3,5,Compétences[[#This Row],[Salarié (NOM Prénom)]])</f>
        <v>1</v>
      </c>
    </row>
    <row r="77" spans="1:10" ht="16">
      <c r="A77" s="1" t="s">
        <v>90</v>
      </c>
      <c r="B77" s="1" t="s">
        <v>88</v>
      </c>
      <c r="C77" s="1" t="s">
        <v>119</v>
      </c>
      <c r="D77" s="21">
        <v>3</v>
      </c>
      <c r="E77" s="40">
        <v>4</v>
      </c>
      <c r="F77"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77" s="42" t="str">
        <f>IF(Compétences[[#This Row],[Salarié (NOM Prénom)]]="","",IF(_xlfn.XLOOKUP(Compétences[[#This Row],[Salarié (NOM Prénom)]],Salariés[NOM et Prénom],Salariés[N+1 (NOM Prénom)])=0,"",_xlfn.XLOOKUP(Compétences[[#This Row],[Salarié (NOM Prénom)]],Salariés[NOM et Prénom],Salariés[N+1 (NOM Prénom)])))</f>
        <v>VALLUY Marina</v>
      </c>
      <c r="H77" s="42" t="str">
        <f>IF(Compétences[[#This Row],[Salarié (NOM Prénom)]]="","",IF(_xlfn.XLOOKUP(Compétences[[#This Row],[Salarié (NOM Prénom)]],Salariés[NOM et Prénom],Salariés[Sexe])=0,"",_xlfn.XLOOKUP(Compétences[[#This Row],[Salarié (NOM Prénom)]],Salariés[NOM et Prénom],Salariés[Sexe])))</f>
        <v>Homme</v>
      </c>
      <c r="I77" s="42" t="str">
        <f>IF(Compétences[[#This Row],[Salarié (NOM Prénom)]]="","",IF(_xlfn.XLOOKUP(Compétences[[#This Row],[Salarié (NOM Prénom)]],Salariés[NOM et Prénom],Salariés[Service])=0,"",_xlfn.XLOOKUP(Compétences[[#This Row],[Salarié (NOM Prénom)]],Salariés[NOM et Prénom],Salariés[Service])))</f>
        <v>RH</v>
      </c>
      <c r="J77" s="43">
        <f>_xlfn.AGGREGATE(3,5,Compétences[[#This Row],[Salarié (NOM Prénom)]])</f>
        <v>1</v>
      </c>
    </row>
    <row r="78" spans="1:10" ht="16">
      <c r="A78" s="1" t="s">
        <v>90</v>
      </c>
      <c r="B78" s="1" t="s">
        <v>88</v>
      </c>
      <c r="C78" s="1" t="s">
        <v>123</v>
      </c>
      <c r="D78" s="21">
        <v>3</v>
      </c>
      <c r="E78" s="40">
        <v>2</v>
      </c>
      <c r="F78"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78" s="42" t="str">
        <f>IF(Compétences[[#This Row],[Salarié (NOM Prénom)]]="","",IF(_xlfn.XLOOKUP(Compétences[[#This Row],[Salarié (NOM Prénom)]],Salariés[NOM et Prénom],Salariés[N+1 (NOM Prénom)])=0,"",_xlfn.XLOOKUP(Compétences[[#This Row],[Salarié (NOM Prénom)]],Salariés[NOM et Prénom],Salariés[N+1 (NOM Prénom)])))</f>
        <v>VALLUY Marina</v>
      </c>
      <c r="H78" s="42" t="str">
        <f>IF(Compétences[[#This Row],[Salarié (NOM Prénom)]]="","",IF(_xlfn.XLOOKUP(Compétences[[#This Row],[Salarié (NOM Prénom)]],Salariés[NOM et Prénom],Salariés[Sexe])=0,"",_xlfn.XLOOKUP(Compétences[[#This Row],[Salarié (NOM Prénom)]],Salariés[NOM et Prénom],Salariés[Sexe])))</f>
        <v>Homme</v>
      </c>
      <c r="I78" s="42" t="str">
        <f>IF(Compétences[[#This Row],[Salarié (NOM Prénom)]]="","",IF(_xlfn.XLOOKUP(Compétences[[#This Row],[Salarié (NOM Prénom)]],Salariés[NOM et Prénom],Salariés[Service])=0,"",_xlfn.XLOOKUP(Compétences[[#This Row],[Salarié (NOM Prénom)]],Salariés[NOM et Prénom],Salariés[Service])))</f>
        <v>RH</v>
      </c>
      <c r="J78" s="43">
        <f>_xlfn.AGGREGATE(3,5,Compétences[[#This Row],[Salarié (NOM Prénom)]])</f>
        <v>1</v>
      </c>
    </row>
    <row r="79" spans="1:10" ht="16">
      <c r="A79" s="1" t="s">
        <v>90</v>
      </c>
      <c r="B79" s="1" t="s">
        <v>88</v>
      </c>
      <c r="C79" s="1" t="s">
        <v>144</v>
      </c>
      <c r="D79" s="21">
        <v>3</v>
      </c>
      <c r="E79" s="40">
        <v>4</v>
      </c>
      <c r="F79"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79" s="42" t="str">
        <f>IF(Compétences[[#This Row],[Salarié (NOM Prénom)]]="","",IF(_xlfn.XLOOKUP(Compétences[[#This Row],[Salarié (NOM Prénom)]],Salariés[NOM et Prénom],Salariés[N+1 (NOM Prénom)])=0,"",_xlfn.XLOOKUP(Compétences[[#This Row],[Salarié (NOM Prénom)]],Salariés[NOM et Prénom],Salariés[N+1 (NOM Prénom)])))</f>
        <v>VALLUY Marina</v>
      </c>
      <c r="H79" s="42" t="str">
        <f>IF(Compétences[[#This Row],[Salarié (NOM Prénom)]]="","",IF(_xlfn.XLOOKUP(Compétences[[#This Row],[Salarié (NOM Prénom)]],Salariés[NOM et Prénom],Salariés[Sexe])=0,"",_xlfn.XLOOKUP(Compétences[[#This Row],[Salarié (NOM Prénom)]],Salariés[NOM et Prénom],Salariés[Sexe])))</f>
        <v>Homme</v>
      </c>
      <c r="I79" s="42" t="str">
        <f>IF(Compétences[[#This Row],[Salarié (NOM Prénom)]]="","",IF(_xlfn.XLOOKUP(Compétences[[#This Row],[Salarié (NOM Prénom)]],Salariés[NOM et Prénom],Salariés[Service])=0,"",_xlfn.XLOOKUP(Compétences[[#This Row],[Salarié (NOM Prénom)]],Salariés[NOM et Prénom],Salariés[Service])))</f>
        <v>RH</v>
      </c>
      <c r="J79" s="43">
        <f>_xlfn.AGGREGATE(3,5,Compétences[[#This Row],[Salarié (NOM Prénom)]])</f>
        <v>1</v>
      </c>
    </row>
    <row r="80" spans="1:10" ht="16">
      <c r="A80" s="1" t="s">
        <v>90</v>
      </c>
      <c r="B80" s="1" t="s">
        <v>94</v>
      </c>
      <c r="C80" s="1" t="s">
        <v>98</v>
      </c>
      <c r="D80" s="21">
        <v>1</v>
      </c>
      <c r="E80" s="40">
        <v>1</v>
      </c>
      <c r="F80"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80" s="42" t="str">
        <f>IF(Compétences[[#This Row],[Salarié (NOM Prénom)]]="","",IF(_xlfn.XLOOKUP(Compétences[[#This Row],[Salarié (NOM Prénom)]],Salariés[NOM et Prénom],Salariés[N+1 (NOM Prénom)])=0,"",_xlfn.XLOOKUP(Compétences[[#This Row],[Salarié (NOM Prénom)]],Salariés[NOM et Prénom],Salariés[N+1 (NOM Prénom)])))</f>
        <v>VALLUY Marina</v>
      </c>
      <c r="H80" s="42" t="str">
        <f>IF(Compétences[[#This Row],[Salarié (NOM Prénom)]]="","",IF(_xlfn.XLOOKUP(Compétences[[#This Row],[Salarié (NOM Prénom)]],Salariés[NOM et Prénom],Salariés[Sexe])=0,"",_xlfn.XLOOKUP(Compétences[[#This Row],[Salarié (NOM Prénom)]],Salariés[NOM et Prénom],Salariés[Sexe])))</f>
        <v>Homme</v>
      </c>
      <c r="I80" s="42" t="str">
        <f>IF(Compétences[[#This Row],[Salarié (NOM Prénom)]]="","",IF(_xlfn.XLOOKUP(Compétences[[#This Row],[Salarié (NOM Prénom)]],Salariés[NOM et Prénom],Salariés[Service])=0,"",_xlfn.XLOOKUP(Compétences[[#This Row],[Salarié (NOM Prénom)]],Salariés[NOM et Prénom],Salariés[Service])))</f>
        <v>RH</v>
      </c>
      <c r="J80" s="43">
        <f>_xlfn.AGGREGATE(3,5,Compétences[[#This Row],[Salarié (NOM Prénom)]])</f>
        <v>1</v>
      </c>
    </row>
    <row r="81" spans="1:10" ht="16">
      <c r="A81" s="1" t="s">
        <v>90</v>
      </c>
      <c r="B81" s="1" t="s">
        <v>94</v>
      </c>
      <c r="C81" s="1" t="s">
        <v>103</v>
      </c>
      <c r="D81" s="21">
        <v>2</v>
      </c>
      <c r="E81" s="40">
        <v>4</v>
      </c>
      <c r="F81"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81" s="42" t="str">
        <f>IF(Compétences[[#This Row],[Salarié (NOM Prénom)]]="","",IF(_xlfn.XLOOKUP(Compétences[[#This Row],[Salarié (NOM Prénom)]],Salariés[NOM et Prénom],Salariés[N+1 (NOM Prénom)])=0,"",_xlfn.XLOOKUP(Compétences[[#This Row],[Salarié (NOM Prénom)]],Salariés[NOM et Prénom],Salariés[N+1 (NOM Prénom)])))</f>
        <v>VALLUY Marina</v>
      </c>
      <c r="H81" s="42" t="str">
        <f>IF(Compétences[[#This Row],[Salarié (NOM Prénom)]]="","",IF(_xlfn.XLOOKUP(Compétences[[#This Row],[Salarié (NOM Prénom)]],Salariés[NOM et Prénom],Salariés[Sexe])=0,"",_xlfn.XLOOKUP(Compétences[[#This Row],[Salarié (NOM Prénom)]],Salariés[NOM et Prénom],Salariés[Sexe])))</f>
        <v>Homme</v>
      </c>
      <c r="I81" s="42" t="str">
        <f>IF(Compétences[[#This Row],[Salarié (NOM Prénom)]]="","",IF(_xlfn.XLOOKUP(Compétences[[#This Row],[Salarié (NOM Prénom)]],Salariés[NOM et Prénom],Salariés[Service])=0,"",_xlfn.XLOOKUP(Compétences[[#This Row],[Salarié (NOM Prénom)]],Salariés[NOM et Prénom],Salariés[Service])))</f>
        <v>RH</v>
      </c>
      <c r="J81" s="43">
        <f>_xlfn.AGGREGATE(3,5,Compétences[[#This Row],[Salarié (NOM Prénom)]])</f>
        <v>1</v>
      </c>
    </row>
    <row r="82" spans="1:10" ht="16">
      <c r="A82" s="1" t="s">
        <v>90</v>
      </c>
      <c r="B82" s="1" t="s">
        <v>94</v>
      </c>
      <c r="C82" s="1" t="s">
        <v>115</v>
      </c>
      <c r="D82" s="21">
        <v>3</v>
      </c>
      <c r="E82" s="40">
        <v>4</v>
      </c>
      <c r="F82"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82" s="42" t="str">
        <f>IF(Compétences[[#This Row],[Salarié (NOM Prénom)]]="","",IF(_xlfn.XLOOKUP(Compétences[[#This Row],[Salarié (NOM Prénom)]],Salariés[NOM et Prénom],Salariés[N+1 (NOM Prénom)])=0,"",_xlfn.XLOOKUP(Compétences[[#This Row],[Salarié (NOM Prénom)]],Salariés[NOM et Prénom],Salariés[N+1 (NOM Prénom)])))</f>
        <v>VALLUY Marina</v>
      </c>
      <c r="H82" s="42" t="str">
        <f>IF(Compétences[[#This Row],[Salarié (NOM Prénom)]]="","",IF(_xlfn.XLOOKUP(Compétences[[#This Row],[Salarié (NOM Prénom)]],Salariés[NOM et Prénom],Salariés[Sexe])=0,"",_xlfn.XLOOKUP(Compétences[[#This Row],[Salarié (NOM Prénom)]],Salariés[NOM et Prénom],Salariés[Sexe])))</f>
        <v>Homme</v>
      </c>
      <c r="I82" s="42" t="str">
        <f>IF(Compétences[[#This Row],[Salarié (NOM Prénom)]]="","",IF(_xlfn.XLOOKUP(Compétences[[#This Row],[Salarié (NOM Prénom)]],Salariés[NOM et Prénom],Salariés[Service])=0,"",_xlfn.XLOOKUP(Compétences[[#This Row],[Salarié (NOM Prénom)]],Salariés[NOM et Prénom],Salariés[Service])))</f>
        <v>RH</v>
      </c>
      <c r="J82" s="43">
        <f>_xlfn.AGGREGATE(3,5,Compétences[[#This Row],[Salarié (NOM Prénom)]])</f>
        <v>1</v>
      </c>
    </row>
    <row r="83" spans="1:10" ht="16">
      <c r="A83" s="1" t="s">
        <v>90</v>
      </c>
      <c r="B83" s="1" t="s">
        <v>94</v>
      </c>
      <c r="C83" s="1" t="s">
        <v>133</v>
      </c>
      <c r="D83" s="21">
        <v>4</v>
      </c>
      <c r="E83" s="40">
        <v>4</v>
      </c>
      <c r="F83"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83" s="42" t="str">
        <f>IF(Compétences[[#This Row],[Salarié (NOM Prénom)]]="","",IF(_xlfn.XLOOKUP(Compétences[[#This Row],[Salarié (NOM Prénom)]],Salariés[NOM et Prénom],Salariés[N+1 (NOM Prénom)])=0,"",_xlfn.XLOOKUP(Compétences[[#This Row],[Salarié (NOM Prénom)]],Salariés[NOM et Prénom],Salariés[N+1 (NOM Prénom)])))</f>
        <v>VALLUY Marina</v>
      </c>
      <c r="H83" s="42" t="str">
        <f>IF(Compétences[[#This Row],[Salarié (NOM Prénom)]]="","",IF(_xlfn.XLOOKUP(Compétences[[#This Row],[Salarié (NOM Prénom)]],Salariés[NOM et Prénom],Salariés[Sexe])=0,"",_xlfn.XLOOKUP(Compétences[[#This Row],[Salarié (NOM Prénom)]],Salariés[NOM et Prénom],Salariés[Sexe])))</f>
        <v>Homme</v>
      </c>
      <c r="I83" s="42" t="str">
        <f>IF(Compétences[[#This Row],[Salarié (NOM Prénom)]]="","",IF(_xlfn.XLOOKUP(Compétences[[#This Row],[Salarié (NOM Prénom)]],Salariés[NOM et Prénom],Salariés[Service])=0,"",_xlfn.XLOOKUP(Compétences[[#This Row],[Salarié (NOM Prénom)]],Salariés[NOM et Prénom],Salariés[Service])))</f>
        <v>RH</v>
      </c>
      <c r="J83" s="43">
        <f>_xlfn.AGGREGATE(3,5,Compétences[[#This Row],[Salarié (NOM Prénom)]])</f>
        <v>1</v>
      </c>
    </row>
    <row r="84" spans="1:10" ht="16">
      <c r="A84" s="1" t="s">
        <v>90</v>
      </c>
      <c r="B84" s="1" t="s">
        <v>94</v>
      </c>
      <c r="C84" s="1" t="s">
        <v>31</v>
      </c>
      <c r="D84" s="21">
        <v>2</v>
      </c>
      <c r="E84" s="40">
        <v>3</v>
      </c>
      <c r="F84" s="41" t="str">
        <f>IF(Compétences[[#This Row],[Salarié (NOM Prénom)]]="","",IF(_xlfn.XLOOKUP(Compétences[[#This Row],[Salarié (NOM Prénom)]],Salariés[NOM et Prénom],Salariés[Métier actuel])=0,"",_xlfn.XLOOKUP(Compétences[[#This Row],[Salarié (NOM Prénom)]],Salariés[NOM et Prénom],Salariés[Métier actuel])))</f>
        <v>Gestionnaire de paie</v>
      </c>
      <c r="G84" s="42" t="str">
        <f>IF(Compétences[[#This Row],[Salarié (NOM Prénom)]]="","",IF(_xlfn.XLOOKUP(Compétences[[#This Row],[Salarié (NOM Prénom)]],Salariés[NOM et Prénom],Salariés[N+1 (NOM Prénom)])=0,"",_xlfn.XLOOKUP(Compétences[[#This Row],[Salarié (NOM Prénom)]],Salariés[NOM et Prénom],Salariés[N+1 (NOM Prénom)])))</f>
        <v>VALLUY Marina</v>
      </c>
      <c r="H84" s="42" t="str">
        <f>IF(Compétences[[#This Row],[Salarié (NOM Prénom)]]="","",IF(_xlfn.XLOOKUP(Compétences[[#This Row],[Salarié (NOM Prénom)]],Salariés[NOM et Prénom],Salariés[Sexe])=0,"",_xlfn.XLOOKUP(Compétences[[#This Row],[Salarié (NOM Prénom)]],Salariés[NOM et Prénom],Salariés[Sexe])))</f>
        <v>Homme</v>
      </c>
      <c r="I84" s="42" t="str">
        <f>IF(Compétences[[#This Row],[Salarié (NOM Prénom)]]="","",IF(_xlfn.XLOOKUP(Compétences[[#This Row],[Salarié (NOM Prénom)]],Salariés[NOM et Prénom],Salariés[Service])=0,"",_xlfn.XLOOKUP(Compétences[[#This Row],[Salarié (NOM Prénom)]],Salariés[NOM et Prénom],Salariés[Service])))</f>
        <v>RH</v>
      </c>
      <c r="J84" s="43">
        <f>_xlfn.AGGREGATE(3,5,Compétences[[#This Row],[Salarié (NOM Prénom)]])</f>
        <v>1</v>
      </c>
    </row>
    <row r="85" spans="1:10" ht="16">
      <c r="A85" s="1" t="s">
        <v>40</v>
      </c>
      <c r="B85" s="1" t="s">
        <v>88</v>
      </c>
      <c r="C85" s="1" t="s">
        <v>108</v>
      </c>
      <c r="D85" s="21">
        <v>3</v>
      </c>
      <c r="E85" s="40">
        <v>4</v>
      </c>
      <c r="F85"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85" s="42" t="str">
        <f>IF(Compétences[[#This Row],[Salarié (NOM Prénom)]]="","",IF(_xlfn.XLOOKUP(Compétences[[#This Row],[Salarié (NOM Prénom)]],Salariés[NOM et Prénom],Salariés[N+1 (NOM Prénom)])=0,"",_xlfn.XLOOKUP(Compétences[[#This Row],[Salarié (NOM Prénom)]],Salariés[NOM et Prénom],Salariés[N+1 (NOM Prénom)])))</f>
        <v/>
      </c>
      <c r="H85" s="42" t="str">
        <f>IF(Compétences[[#This Row],[Salarié (NOM Prénom)]]="","",IF(_xlfn.XLOOKUP(Compétences[[#This Row],[Salarié (NOM Prénom)]],Salariés[NOM et Prénom],Salariés[Sexe])=0,"",_xlfn.XLOOKUP(Compétences[[#This Row],[Salarié (NOM Prénom)]],Salariés[NOM et Prénom],Salariés[Sexe])))</f>
        <v>Femme</v>
      </c>
      <c r="I85" s="42" t="str">
        <f>IF(Compétences[[#This Row],[Salarié (NOM Prénom)]]="","",IF(_xlfn.XLOOKUP(Compétences[[#This Row],[Salarié (NOM Prénom)]],Salariés[NOM et Prénom],Salariés[Service])=0,"",_xlfn.XLOOKUP(Compétences[[#This Row],[Salarié (NOM Prénom)]],Salariés[NOM et Prénom],Salariés[Service])))</f>
        <v>Finance</v>
      </c>
      <c r="J85" s="43">
        <f>_xlfn.AGGREGATE(3,5,Compétences[[#This Row],[Salarié (NOM Prénom)]])</f>
        <v>1</v>
      </c>
    </row>
    <row r="86" spans="1:10" ht="16">
      <c r="A86" s="1" t="s">
        <v>40</v>
      </c>
      <c r="B86" s="1" t="s">
        <v>88</v>
      </c>
      <c r="C86" s="1" t="s">
        <v>112</v>
      </c>
      <c r="D86" s="21">
        <v>1</v>
      </c>
      <c r="E86" s="40">
        <v>4</v>
      </c>
      <c r="F86"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86" s="42" t="str">
        <f>IF(Compétences[[#This Row],[Salarié (NOM Prénom)]]="","",IF(_xlfn.XLOOKUP(Compétences[[#This Row],[Salarié (NOM Prénom)]],Salariés[NOM et Prénom],Salariés[N+1 (NOM Prénom)])=0,"",_xlfn.XLOOKUP(Compétences[[#This Row],[Salarié (NOM Prénom)]],Salariés[NOM et Prénom],Salariés[N+1 (NOM Prénom)])))</f>
        <v/>
      </c>
      <c r="H86" s="42" t="str">
        <f>IF(Compétences[[#This Row],[Salarié (NOM Prénom)]]="","",IF(_xlfn.XLOOKUP(Compétences[[#This Row],[Salarié (NOM Prénom)]],Salariés[NOM et Prénom],Salariés[Sexe])=0,"",_xlfn.XLOOKUP(Compétences[[#This Row],[Salarié (NOM Prénom)]],Salariés[NOM et Prénom],Salariés[Sexe])))</f>
        <v>Femme</v>
      </c>
      <c r="I86" s="42" t="str">
        <f>IF(Compétences[[#This Row],[Salarié (NOM Prénom)]]="","",IF(_xlfn.XLOOKUP(Compétences[[#This Row],[Salarié (NOM Prénom)]],Salariés[NOM et Prénom],Salariés[Service])=0,"",_xlfn.XLOOKUP(Compétences[[#This Row],[Salarié (NOM Prénom)]],Salariés[NOM et Prénom],Salariés[Service])))</f>
        <v>Finance</v>
      </c>
      <c r="J86" s="43">
        <f>_xlfn.AGGREGATE(3,5,Compétences[[#This Row],[Salarié (NOM Prénom)]])</f>
        <v>1</v>
      </c>
    </row>
    <row r="87" spans="1:10" ht="16">
      <c r="A87" s="1" t="s">
        <v>40</v>
      </c>
      <c r="B87" s="1" t="s">
        <v>88</v>
      </c>
      <c r="C87" s="1" t="s">
        <v>117</v>
      </c>
      <c r="D87" s="21">
        <v>3</v>
      </c>
      <c r="E87" s="40">
        <v>2</v>
      </c>
      <c r="F87"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87" s="42" t="str">
        <f>IF(Compétences[[#This Row],[Salarié (NOM Prénom)]]="","",IF(_xlfn.XLOOKUP(Compétences[[#This Row],[Salarié (NOM Prénom)]],Salariés[NOM et Prénom],Salariés[N+1 (NOM Prénom)])=0,"",_xlfn.XLOOKUP(Compétences[[#This Row],[Salarié (NOM Prénom)]],Salariés[NOM et Prénom],Salariés[N+1 (NOM Prénom)])))</f>
        <v/>
      </c>
      <c r="H87" s="42" t="str">
        <f>IF(Compétences[[#This Row],[Salarié (NOM Prénom)]]="","",IF(_xlfn.XLOOKUP(Compétences[[#This Row],[Salarié (NOM Prénom)]],Salariés[NOM et Prénom],Salariés[Sexe])=0,"",_xlfn.XLOOKUP(Compétences[[#This Row],[Salarié (NOM Prénom)]],Salariés[NOM et Prénom],Salariés[Sexe])))</f>
        <v>Femme</v>
      </c>
      <c r="I87" s="42" t="str">
        <f>IF(Compétences[[#This Row],[Salarié (NOM Prénom)]]="","",IF(_xlfn.XLOOKUP(Compétences[[#This Row],[Salarié (NOM Prénom)]],Salariés[NOM et Prénom],Salariés[Service])=0,"",_xlfn.XLOOKUP(Compétences[[#This Row],[Salarié (NOM Prénom)]],Salariés[NOM et Prénom],Salariés[Service])))</f>
        <v>Finance</v>
      </c>
      <c r="J87" s="43">
        <f>_xlfn.AGGREGATE(3,5,Compétences[[#This Row],[Salarié (NOM Prénom)]])</f>
        <v>1</v>
      </c>
    </row>
    <row r="88" spans="1:10" ht="16">
      <c r="A88" s="1" t="s">
        <v>40</v>
      </c>
      <c r="B88" s="1" t="s">
        <v>88</v>
      </c>
      <c r="C88" s="1" t="s">
        <v>125</v>
      </c>
      <c r="D88" s="21">
        <v>3</v>
      </c>
      <c r="E88" s="40">
        <v>3</v>
      </c>
      <c r="F88"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88" s="42" t="str">
        <f>IF(Compétences[[#This Row],[Salarié (NOM Prénom)]]="","",IF(_xlfn.XLOOKUP(Compétences[[#This Row],[Salarié (NOM Prénom)]],Salariés[NOM et Prénom],Salariés[N+1 (NOM Prénom)])=0,"",_xlfn.XLOOKUP(Compétences[[#This Row],[Salarié (NOM Prénom)]],Salariés[NOM et Prénom],Salariés[N+1 (NOM Prénom)])))</f>
        <v/>
      </c>
      <c r="H88" s="42" t="str">
        <f>IF(Compétences[[#This Row],[Salarié (NOM Prénom)]]="","",IF(_xlfn.XLOOKUP(Compétences[[#This Row],[Salarié (NOM Prénom)]],Salariés[NOM et Prénom],Salariés[Sexe])=0,"",_xlfn.XLOOKUP(Compétences[[#This Row],[Salarié (NOM Prénom)]],Salariés[NOM et Prénom],Salariés[Sexe])))</f>
        <v>Femme</v>
      </c>
      <c r="I88" s="42" t="str">
        <f>IF(Compétences[[#This Row],[Salarié (NOM Prénom)]]="","",IF(_xlfn.XLOOKUP(Compétences[[#This Row],[Salarié (NOM Prénom)]],Salariés[NOM et Prénom],Salariés[Service])=0,"",_xlfn.XLOOKUP(Compétences[[#This Row],[Salarié (NOM Prénom)]],Salariés[NOM et Prénom],Salariés[Service])))</f>
        <v>Finance</v>
      </c>
      <c r="J88" s="43">
        <f>_xlfn.AGGREGATE(3,5,Compétences[[#This Row],[Salarié (NOM Prénom)]])</f>
        <v>1</v>
      </c>
    </row>
    <row r="89" spans="1:10" ht="16">
      <c r="A89" s="1" t="s">
        <v>40</v>
      </c>
      <c r="B89" s="1" t="s">
        <v>88</v>
      </c>
      <c r="C89" s="1" t="s">
        <v>130</v>
      </c>
      <c r="D89" s="21">
        <v>1</v>
      </c>
      <c r="E89" s="40">
        <v>3</v>
      </c>
      <c r="F89"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89" s="42" t="str">
        <f>IF(Compétences[[#This Row],[Salarié (NOM Prénom)]]="","",IF(_xlfn.XLOOKUP(Compétences[[#This Row],[Salarié (NOM Prénom)]],Salariés[NOM et Prénom],Salariés[N+1 (NOM Prénom)])=0,"",_xlfn.XLOOKUP(Compétences[[#This Row],[Salarié (NOM Prénom)]],Salariés[NOM et Prénom],Salariés[N+1 (NOM Prénom)])))</f>
        <v/>
      </c>
      <c r="H89" s="42" t="str">
        <f>IF(Compétences[[#This Row],[Salarié (NOM Prénom)]]="","",IF(_xlfn.XLOOKUP(Compétences[[#This Row],[Salarié (NOM Prénom)]],Salariés[NOM et Prénom],Salariés[Sexe])=0,"",_xlfn.XLOOKUP(Compétences[[#This Row],[Salarié (NOM Prénom)]],Salariés[NOM et Prénom],Salariés[Sexe])))</f>
        <v>Femme</v>
      </c>
      <c r="I89" s="42" t="str">
        <f>IF(Compétences[[#This Row],[Salarié (NOM Prénom)]]="","",IF(_xlfn.XLOOKUP(Compétences[[#This Row],[Salarié (NOM Prénom)]],Salariés[NOM et Prénom],Salariés[Service])=0,"",_xlfn.XLOOKUP(Compétences[[#This Row],[Salarié (NOM Prénom)]],Salariés[NOM et Prénom],Salariés[Service])))</f>
        <v>Finance</v>
      </c>
      <c r="J89" s="43">
        <f>_xlfn.AGGREGATE(3,5,Compétences[[#This Row],[Salarié (NOM Prénom)]])</f>
        <v>1</v>
      </c>
    </row>
    <row r="90" spans="1:10" ht="16">
      <c r="A90" s="1" t="s">
        <v>40</v>
      </c>
      <c r="B90" s="1" t="s">
        <v>88</v>
      </c>
      <c r="C90" s="1" t="s">
        <v>135</v>
      </c>
      <c r="D90" s="21">
        <v>2</v>
      </c>
      <c r="E90" s="40">
        <v>4</v>
      </c>
      <c r="F90"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0" s="42" t="str">
        <f>IF(Compétences[[#This Row],[Salarié (NOM Prénom)]]="","",IF(_xlfn.XLOOKUP(Compétences[[#This Row],[Salarié (NOM Prénom)]],Salariés[NOM et Prénom],Salariés[N+1 (NOM Prénom)])=0,"",_xlfn.XLOOKUP(Compétences[[#This Row],[Salarié (NOM Prénom)]],Salariés[NOM et Prénom],Salariés[N+1 (NOM Prénom)])))</f>
        <v/>
      </c>
      <c r="H90" s="42" t="str">
        <f>IF(Compétences[[#This Row],[Salarié (NOM Prénom)]]="","",IF(_xlfn.XLOOKUP(Compétences[[#This Row],[Salarié (NOM Prénom)]],Salariés[NOM et Prénom],Salariés[Sexe])=0,"",_xlfn.XLOOKUP(Compétences[[#This Row],[Salarié (NOM Prénom)]],Salariés[NOM et Prénom],Salariés[Sexe])))</f>
        <v>Femme</v>
      </c>
      <c r="I90" s="42" t="str">
        <f>IF(Compétences[[#This Row],[Salarié (NOM Prénom)]]="","",IF(_xlfn.XLOOKUP(Compétences[[#This Row],[Salarié (NOM Prénom)]],Salariés[NOM et Prénom],Salariés[Service])=0,"",_xlfn.XLOOKUP(Compétences[[#This Row],[Salarié (NOM Prénom)]],Salariés[NOM et Prénom],Salariés[Service])))</f>
        <v>Finance</v>
      </c>
      <c r="J90" s="43">
        <f>_xlfn.AGGREGATE(3,5,Compétences[[#This Row],[Salarié (NOM Prénom)]])</f>
        <v>1</v>
      </c>
    </row>
    <row r="91" spans="1:10" ht="16">
      <c r="A91" s="1" t="s">
        <v>40</v>
      </c>
      <c r="B91" s="1" t="s">
        <v>94</v>
      </c>
      <c r="C91" s="1" t="s">
        <v>98</v>
      </c>
      <c r="D91" s="21">
        <v>2</v>
      </c>
      <c r="E91" s="40">
        <v>3</v>
      </c>
      <c r="F91"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1" s="42" t="str">
        <f>IF(Compétences[[#This Row],[Salarié (NOM Prénom)]]="","",IF(_xlfn.XLOOKUP(Compétences[[#This Row],[Salarié (NOM Prénom)]],Salariés[NOM et Prénom],Salariés[N+1 (NOM Prénom)])=0,"",_xlfn.XLOOKUP(Compétences[[#This Row],[Salarié (NOM Prénom)]],Salariés[NOM et Prénom],Salariés[N+1 (NOM Prénom)])))</f>
        <v/>
      </c>
      <c r="H91" s="42" t="str">
        <f>IF(Compétences[[#This Row],[Salarié (NOM Prénom)]]="","",IF(_xlfn.XLOOKUP(Compétences[[#This Row],[Salarié (NOM Prénom)]],Salariés[NOM et Prénom],Salariés[Sexe])=0,"",_xlfn.XLOOKUP(Compétences[[#This Row],[Salarié (NOM Prénom)]],Salariés[NOM et Prénom],Salariés[Sexe])))</f>
        <v>Femme</v>
      </c>
      <c r="I91" s="42" t="str">
        <f>IF(Compétences[[#This Row],[Salarié (NOM Prénom)]]="","",IF(_xlfn.XLOOKUP(Compétences[[#This Row],[Salarié (NOM Prénom)]],Salariés[NOM et Prénom],Salariés[Service])=0,"",_xlfn.XLOOKUP(Compétences[[#This Row],[Salarié (NOM Prénom)]],Salariés[NOM et Prénom],Salariés[Service])))</f>
        <v>Finance</v>
      </c>
      <c r="J91" s="43">
        <f>_xlfn.AGGREGATE(3,5,Compétences[[#This Row],[Salarié (NOM Prénom)]])</f>
        <v>1</v>
      </c>
    </row>
    <row r="92" spans="1:10" ht="16">
      <c r="A92" s="1" t="s">
        <v>40</v>
      </c>
      <c r="B92" s="1" t="s">
        <v>94</v>
      </c>
      <c r="C92" s="1" t="s">
        <v>103</v>
      </c>
      <c r="D92" s="21">
        <v>3</v>
      </c>
      <c r="E92" s="40">
        <v>2</v>
      </c>
      <c r="F92"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2" s="42" t="str">
        <f>IF(Compétences[[#This Row],[Salarié (NOM Prénom)]]="","",IF(_xlfn.XLOOKUP(Compétences[[#This Row],[Salarié (NOM Prénom)]],Salariés[NOM et Prénom],Salariés[N+1 (NOM Prénom)])=0,"",_xlfn.XLOOKUP(Compétences[[#This Row],[Salarié (NOM Prénom)]],Salariés[NOM et Prénom],Salariés[N+1 (NOM Prénom)])))</f>
        <v/>
      </c>
      <c r="H92" s="42" t="str">
        <f>IF(Compétences[[#This Row],[Salarié (NOM Prénom)]]="","",IF(_xlfn.XLOOKUP(Compétences[[#This Row],[Salarié (NOM Prénom)]],Salariés[NOM et Prénom],Salariés[Sexe])=0,"",_xlfn.XLOOKUP(Compétences[[#This Row],[Salarié (NOM Prénom)]],Salariés[NOM et Prénom],Salariés[Sexe])))</f>
        <v>Femme</v>
      </c>
      <c r="I92" s="42" t="str">
        <f>IF(Compétences[[#This Row],[Salarié (NOM Prénom)]]="","",IF(_xlfn.XLOOKUP(Compétences[[#This Row],[Salarié (NOM Prénom)]],Salariés[NOM et Prénom],Salariés[Service])=0,"",_xlfn.XLOOKUP(Compétences[[#This Row],[Salarié (NOM Prénom)]],Salariés[NOM et Prénom],Salariés[Service])))</f>
        <v>Finance</v>
      </c>
      <c r="J92" s="43">
        <f>_xlfn.AGGREGATE(3,5,Compétences[[#This Row],[Salarié (NOM Prénom)]])</f>
        <v>1</v>
      </c>
    </row>
    <row r="93" spans="1:10" ht="16">
      <c r="A93" s="1" t="s">
        <v>40</v>
      </c>
      <c r="B93" s="1" t="s">
        <v>94</v>
      </c>
      <c r="C93" s="1" t="s">
        <v>111</v>
      </c>
      <c r="D93" s="21">
        <v>4</v>
      </c>
      <c r="E93" s="40">
        <v>1</v>
      </c>
      <c r="F93"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3" s="42" t="str">
        <f>IF(Compétences[[#This Row],[Salarié (NOM Prénom)]]="","",IF(_xlfn.XLOOKUP(Compétences[[#This Row],[Salarié (NOM Prénom)]],Salariés[NOM et Prénom],Salariés[N+1 (NOM Prénom)])=0,"",_xlfn.XLOOKUP(Compétences[[#This Row],[Salarié (NOM Prénom)]],Salariés[NOM et Prénom],Salariés[N+1 (NOM Prénom)])))</f>
        <v/>
      </c>
      <c r="H93" s="42" t="str">
        <f>IF(Compétences[[#This Row],[Salarié (NOM Prénom)]]="","",IF(_xlfn.XLOOKUP(Compétences[[#This Row],[Salarié (NOM Prénom)]],Salariés[NOM et Prénom],Salariés[Sexe])=0,"",_xlfn.XLOOKUP(Compétences[[#This Row],[Salarié (NOM Prénom)]],Salariés[NOM et Prénom],Salariés[Sexe])))</f>
        <v>Femme</v>
      </c>
      <c r="I93" s="42" t="str">
        <f>IF(Compétences[[#This Row],[Salarié (NOM Prénom)]]="","",IF(_xlfn.XLOOKUP(Compétences[[#This Row],[Salarié (NOM Prénom)]],Salariés[NOM et Prénom],Salariés[Service])=0,"",_xlfn.XLOOKUP(Compétences[[#This Row],[Salarié (NOM Prénom)]],Salariés[NOM et Prénom],Salariés[Service])))</f>
        <v>Finance</v>
      </c>
      <c r="J93" s="43">
        <f>_xlfn.AGGREGATE(3,5,Compétences[[#This Row],[Salarié (NOM Prénom)]])</f>
        <v>1</v>
      </c>
    </row>
    <row r="94" spans="1:10" ht="16">
      <c r="A94" s="1" t="s">
        <v>40</v>
      </c>
      <c r="B94" s="1" t="s">
        <v>94</v>
      </c>
      <c r="C94" s="1" t="s">
        <v>101</v>
      </c>
      <c r="D94" s="21">
        <v>3</v>
      </c>
      <c r="E94" s="40">
        <v>1</v>
      </c>
      <c r="F94"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4" s="42" t="str">
        <f>IF(Compétences[[#This Row],[Salarié (NOM Prénom)]]="","",IF(_xlfn.XLOOKUP(Compétences[[#This Row],[Salarié (NOM Prénom)]],Salariés[NOM et Prénom],Salariés[N+1 (NOM Prénom)])=0,"",_xlfn.XLOOKUP(Compétences[[#This Row],[Salarié (NOM Prénom)]],Salariés[NOM et Prénom],Salariés[N+1 (NOM Prénom)])))</f>
        <v/>
      </c>
      <c r="H94" s="42" t="str">
        <f>IF(Compétences[[#This Row],[Salarié (NOM Prénom)]]="","",IF(_xlfn.XLOOKUP(Compétences[[#This Row],[Salarié (NOM Prénom)]],Salariés[NOM et Prénom],Salariés[Sexe])=0,"",_xlfn.XLOOKUP(Compétences[[#This Row],[Salarié (NOM Prénom)]],Salariés[NOM et Prénom],Salariés[Sexe])))</f>
        <v>Femme</v>
      </c>
      <c r="I94" s="42" t="str">
        <f>IF(Compétences[[#This Row],[Salarié (NOM Prénom)]]="","",IF(_xlfn.XLOOKUP(Compétences[[#This Row],[Salarié (NOM Prénom)]],Salariés[NOM et Prénom],Salariés[Service])=0,"",_xlfn.XLOOKUP(Compétences[[#This Row],[Salarié (NOM Prénom)]],Salariés[NOM et Prénom],Salariés[Service])))</f>
        <v>Finance</v>
      </c>
      <c r="J94" s="43">
        <f>_xlfn.AGGREGATE(3,5,Compétences[[#This Row],[Salarié (NOM Prénom)]])</f>
        <v>1</v>
      </c>
    </row>
    <row r="95" spans="1:10" ht="16">
      <c r="A95" s="1" t="s">
        <v>40</v>
      </c>
      <c r="B95" s="1" t="s">
        <v>94</v>
      </c>
      <c r="C95" s="1" t="s">
        <v>124</v>
      </c>
      <c r="D95" s="21">
        <v>2</v>
      </c>
      <c r="E95" s="40">
        <v>1</v>
      </c>
      <c r="F95"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5" s="42" t="str">
        <f>IF(Compétences[[#This Row],[Salarié (NOM Prénom)]]="","",IF(_xlfn.XLOOKUP(Compétences[[#This Row],[Salarié (NOM Prénom)]],Salariés[NOM et Prénom],Salariés[N+1 (NOM Prénom)])=0,"",_xlfn.XLOOKUP(Compétences[[#This Row],[Salarié (NOM Prénom)]],Salariés[NOM et Prénom],Salariés[N+1 (NOM Prénom)])))</f>
        <v/>
      </c>
      <c r="H95" s="42" t="str">
        <f>IF(Compétences[[#This Row],[Salarié (NOM Prénom)]]="","",IF(_xlfn.XLOOKUP(Compétences[[#This Row],[Salarié (NOM Prénom)]],Salariés[NOM et Prénom],Salariés[Sexe])=0,"",_xlfn.XLOOKUP(Compétences[[#This Row],[Salarié (NOM Prénom)]],Salariés[NOM et Prénom],Salariés[Sexe])))</f>
        <v>Femme</v>
      </c>
      <c r="I95" s="42" t="str">
        <f>IF(Compétences[[#This Row],[Salarié (NOM Prénom)]]="","",IF(_xlfn.XLOOKUP(Compétences[[#This Row],[Salarié (NOM Prénom)]],Salariés[NOM et Prénom],Salariés[Service])=0,"",_xlfn.XLOOKUP(Compétences[[#This Row],[Salarié (NOM Prénom)]],Salariés[NOM et Prénom],Salariés[Service])))</f>
        <v>Finance</v>
      </c>
      <c r="J95" s="43">
        <f>_xlfn.AGGREGATE(3,5,Compétences[[#This Row],[Salarié (NOM Prénom)]])</f>
        <v>1</v>
      </c>
    </row>
    <row r="96" spans="1:10" ht="16">
      <c r="A96" s="1" t="s">
        <v>40</v>
      </c>
      <c r="B96" s="1" t="s">
        <v>94</v>
      </c>
      <c r="C96" s="1" t="s">
        <v>134</v>
      </c>
      <c r="D96" s="21">
        <v>4</v>
      </c>
      <c r="E96" s="40">
        <v>1</v>
      </c>
      <c r="F96"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96" s="42" t="str">
        <f>IF(Compétences[[#This Row],[Salarié (NOM Prénom)]]="","",IF(_xlfn.XLOOKUP(Compétences[[#This Row],[Salarié (NOM Prénom)]],Salariés[NOM et Prénom],Salariés[N+1 (NOM Prénom)])=0,"",_xlfn.XLOOKUP(Compétences[[#This Row],[Salarié (NOM Prénom)]],Salariés[NOM et Prénom],Salariés[N+1 (NOM Prénom)])))</f>
        <v/>
      </c>
      <c r="H96" s="42" t="str">
        <f>IF(Compétences[[#This Row],[Salarié (NOM Prénom)]]="","",IF(_xlfn.XLOOKUP(Compétences[[#This Row],[Salarié (NOM Prénom)]],Salariés[NOM et Prénom],Salariés[Sexe])=0,"",_xlfn.XLOOKUP(Compétences[[#This Row],[Salarié (NOM Prénom)]],Salariés[NOM et Prénom],Salariés[Sexe])))</f>
        <v>Femme</v>
      </c>
      <c r="I96" s="42" t="str">
        <f>IF(Compétences[[#This Row],[Salarié (NOM Prénom)]]="","",IF(_xlfn.XLOOKUP(Compétences[[#This Row],[Salarié (NOM Prénom)]],Salariés[NOM et Prénom],Salariés[Service])=0,"",_xlfn.XLOOKUP(Compétences[[#This Row],[Salarié (NOM Prénom)]],Salariés[NOM et Prénom],Salariés[Service])))</f>
        <v>Finance</v>
      </c>
      <c r="J96" s="43">
        <f>_xlfn.AGGREGATE(3,5,Compétences[[#This Row],[Salarié (NOM Prénom)]])</f>
        <v>1</v>
      </c>
    </row>
    <row r="97" spans="1:10" ht="16">
      <c r="A97" s="1" t="s">
        <v>91</v>
      </c>
      <c r="B97" s="1" t="s">
        <v>88</v>
      </c>
      <c r="C97" s="1" t="s">
        <v>89</v>
      </c>
      <c r="D97" s="21">
        <v>1</v>
      </c>
      <c r="E97" s="40">
        <v>3</v>
      </c>
      <c r="F97"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97" s="42" t="str">
        <f>IF(Compétences[[#This Row],[Salarié (NOM Prénom)]]="","",IF(_xlfn.XLOOKUP(Compétences[[#This Row],[Salarié (NOM Prénom)]],Salariés[NOM et Prénom],Salariés[N+1 (NOM Prénom)])=0,"",_xlfn.XLOOKUP(Compétences[[#This Row],[Salarié (NOM Prénom)]],Salariés[NOM et Prénom],Salariés[N+1 (NOM Prénom)])))</f>
        <v>SADOUL Gwenaël</v>
      </c>
      <c r="H97" s="42" t="str">
        <f>IF(Compétences[[#This Row],[Salarié (NOM Prénom)]]="","",IF(_xlfn.XLOOKUP(Compétences[[#This Row],[Salarié (NOM Prénom)]],Salariés[NOM et Prénom],Salariés[Sexe])=0,"",_xlfn.XLOOKUP(Compétences[[#This Row],[Salarié (NOM Prénom)]],Salariés[NOM et Prénom],Salariés[Sexe])))</f>
        <v>Homme</v>
      </c>
      <c r="I97" s="42" t="str">
        <f>IF(Compétences[[#This Row],[Salarié (NOM Prénom)]]="","",IF(_xlfn.XLOOKUP(Compétences[[#This Row],[Salarié (NOM Prénom)]],Salariés[NOM et Prénom],Salariés[Service])=0,"",_xlfn.XLOOKUP(Compétences[[#This Row],[Salarié (NOM Prénom)]],Salariés[NOM et Prénom],Salariés[Service])))</f>
        <v>Finance</v>
      </c>
      <c r="J97" s="43">
        <f>_xlfn.AGGREGATE(3,5,Compétences[[#This Row],[Salarié (NOM Prénom)]])</f>
        <v>1</v>
      </c>
    </row>
    <row r="98" spans="1:10" ht="16">
      <c r="A98" s="1" t="s">
        <v>91</v>
      </c>
      <c r="B98" s="1" t="s">
        <v>88</v>
      </c>
      <c r="C98" s="1" t="s">
        <v>113</v>
      </c>
      <c r="D98" s="21">
        <v>3</v>
      </c>
      <c r="E98" s="40">
        <v>3</v>
      </c>
      <c r="F98"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98" s="42" t="str">
        <f>IF(Compétences[[#This Row],[Salarié (NOM Prénom)]]="","",IF(_xlfn.XLOOKUP(Compétences[[#This Row],[Salarié (NOM Prénom)]],Salariés[NOM et Prénom],Salariés[N+1 (NOM Prénom)])=0,"",_xlfn.XLOOKUP(Compétences[[#This Row],[Salarié (NOM Prénom)]],Salariés[NOM et Prénom],Salariés[N+1 (NOM Prénom)])))</f>
        <v>SADOUL Gwenaël</v>
      </c>
      <c r="H98" s="42" t="str">
        <f>IF(Compétences[[#This Row],[Salarié (NOM Prénom)]]="","",IF(_xlfn.XLOOKUP(Compétences[[#This Row],[Salarié (NOM Prénom)]],Salariés[NOM et Prénom],Salariés[Sexe])=0,"",_xlfn.XLOOKUP(Compétences[[#This Row],[Salarié (NOM Prénom)]],Salariés[NOM et Prénom],Salariés[Sexe])))</f>
        <v>Homme</v>
      </c>
      <c r="I98" s="42" t="str">
        <f>IF(Compétences[[#This Row],[Salarié (NOM Prénom)]]="","",IF(_xlfn.XLOOKUP(Compétences[[#This Row],[Salarié (NOM Prénom)]],Salariés[NOM et Prénom],Salariés[Service])=0,"",_xlfn.XLOOKUP(Compétences[[#This Row],[Salarié (NOM Prénom)]],Salariés[NOM et Prénom],Salariés[Service])))</f>
        <v>Finance</v>
      </c>
      <c r="J98" s="43">
        <f>_xlfn.AGGREGATE(3,5,Compétences[[#This Row],[Salarié (NOM Prénom)]])</f>
        <v>1</v>
      </c>
    </row>
    <row r="99" spans="1:10" ht="16">
      <c r="A99" s="1" t="s">
        <v>91</v>
      </c>
      <c r="B99" s="1" t="s">
        <v>88</v>
      </c>
      <c r="C99" s="1" t="s">
        <v>119</v>
      </c>
      <c r="D99" s="21">
        <v>1</v>
      </c>
      <c r="E99" s="40">
        <v>3</v>
      </c>
      <c r="F99"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99" s="42" t="str">
        <f>IF(Compétences[[#This Row],[Salarié (NOM Prénom)]]="","",IF(_xlfn.XLOOKUP(Compétences[[#This Row],[Salarié (NOM Prénom)]],Salariés[NOM et Prénom],Salariés[N+1 (NOM Prénom)])=0,"",_xlfn.XLOOKUP(Compétences[[#This Row],[Salarié (NOM Prénom)]],Salariés[NOM et Prénom],Salariés[N+1 (NOM Prénom)])))</f>
        <v>SADOUL Gwenaël</v>
      </c>
      <c r="H99" s="42" t="str">
        <f>IF(Compétences[[#This Row],[Salarié (NOM Prénom)]]="","",IF(_xlfn.XLOOKUP(Compétences[[#This Row],[Salarié (NOM Prénom)]],Salariés[NOM et Prénom],Salariés[Sexe])=0,"",_xlfn.XLOOKUP(Compétences[[#This Row],[Salarié (NOM Prénom)]],Salariés[NOM et Prénom],Salariés[Sexe])))</f>
        <v>Homme</v>
      </c>
      <c r="I99" s="42" t="str">
        <f>IF(Compétences[[#This Row],[Salarié (NOM Prénom)]]="","",IF(_xlfn.XLOOKUP(Compétences[[#This Row],[Salarié (NOM Prénom)]],Salariés[NOM et Prénom],Salariés[Service])=0,"",_xlfn.XLOOKUP(Compétences[[#This Row],[Salarié (NOM Prénom)]],Salariés[NOM et Prénom],Salariés[Service])))</f>
        <v>Finance</v>
      </c>
      <c r="J99" s="43">
        <f>_xlfn.AGGREGATE(3,5,Compétences[[#This Row],[Salarié (NOM Prénom)]])</f>
        <v>1</v>
      </c>
    </row>
    <row r="100" spans="1:10" ht="16">
      <c r="A100" s="1" t="s">
        <v>91</v>
      </c>
      <c r="B100" s="1" t="s">
        <v>88</v>
      </c>
      <c r="C100" s="1" t="s">
        <v>125</v>
      </c>
      <c r="D100" s="21">
        <v>3</v>
      </c>
      <c r="E100" s="40">
        <v>2</v>
      </c>
      <c r="F100"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0"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0" s="42" t="str">
        <f>IF(Compétences[[#This Row],[Salarié (NOM Prénom)]]="","",IF(_xlfn.XLOOKUP(Compétences[[#This Row],[Salarié (NOM Prénom)]],Salariés[NOM et Prénom],Salariés[Sexe])=0,"",_xlfn.XLOOKUP(Compétences[[#This Row],[Salarié (NOM Prénom)]],Salariés[NOM et Prénom],Salariés[Sexe])))</f>
        <v>Homme</v>
      </c>
      <c r="I100" s="42" t="str">
        <f>IF(Compétences[[#This Row],[Salarié (NOM Prénom)]]="","",IF(_xlfn.XLOOKUP(Compétences[[#This Row],[Salarié (NOM Prénom)]],Salariés[NOM et Prénom],Salariés[Service])=0,"",_xlfn.XLOOKUP(Compétences[[#This Row],[Salarié (NOM Prénom)]],Salariés[NOM et Prénom],Salariés[Service])))</f>
        <v>Finance</v>
      </c>
      <c r="J100" s="43">
        <f>_xlfn.AGGREGATE(3,5,Compétences[[#This Row],[Salarié (NOM Prénom)]])</f>
        <v>1</v>
      </c>
    </row>
    <row r="101" spans="1:10" ht="16">
      <c r="A101" s="1" t="s">
        <v>91</v>
      </c>
      <c r="B101" s="1" t="s">
        <v>88</v>
      </c>
      <c r="C101" s="1" t="s">
        <v>127</v>
      </c>
      <c r="D101" s="21">
        <v>3</v>
      </c>
      <c r="E101" s="40">
        <v>4</v>
      </c>
      <c r="F101"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1"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1" s="42" t="str">
        <f>IF(Compétences[[#This Row],[Salarié (NOM Prénom)]]="","",IF(_xlfn.XLOOKUP(Compétences[[#This Row],[Salarié (NOM Prénom)]],Salariés[NOM et Prénom],Salariés[Sexe])=0,"",_xlfn.XLOOKUP(Compétences[[#This Row],[Salarié (NOM Prénom)]],Salariés[NOM et Prénom],Salariés[Sexe])))</f>
        <v>Homme</v>
      </c>
      <c r="I101" s="42" t="str">
        <f>IF(Compétences[[#This Row],[Salarié (NOM Prénom)]]="","",IF(_xlfn.XLOOKUP(Compétences[[#This Row],[Salarié (NOM Prénom)]],Salariés[NOM et Prénom],Salariés[Service])=0,"",_xlfn.XLOOKUP(Compétences[[#This Row],[Salarié (NOM Prénom)]],Salariés[NOM et Prénom],Salariés[Service])))</f>
        <v>Finance</v>
      </c>
      <c r="J101" s="43">
        <f>_xlfn.AGGREGATE(3,5,Compétences[[#This Row],[Salarié (NOM Prénom)]])</f>
        <v>1</v>
      </c>
    </row>
    <row r="102" spans="1:10" ht="16">
      <c r="A102" s="1" t="s">
        <v>91</v>
      </c>
      <c r="B102" s="1" t="s">
        <v>88</v>
      </c>
      <c r="C102" s="1" t="s">
        <v>135</v>
      </c>
      <c r="D102" s="21">
        <v>2</v>
      </c>
      <c r="E102" s="40">
        <v>4</v>
      </c>
      <c r="F102"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2"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2" s="42" t="str">
        <f>IF(Compétences[[#This Row],[Salarié (NOM Prénom)]]="","",IF(_xlfn.XLOOKUP(Compétences[[#This Row],[Salarié (NOM Prénom)]],Salariés[NOM et Prénom],Salariés[Sexe])=0,"",_xlfn.XLOOKUP(Compétences[[#This Row],[Salarié (NOM Prénom)]],Salariés[NOM et Prénom],Salariés[Sexe])))</f>
        <v>Homme</v>
      </c>
      <c r="I102" s="42" t="str">
        <f>IF(Compétences[[#This Row],[Salarié (NOM Prénom)]]="","",IF(_xlfn.XLOOKUP(Compétences[[#This Row],[Salarié (NOM Prénom)]],Salariés[NOM et Prénom],Salariés[Service])=0,"",_xlfn.XLOOKUP(Compétences[[#This Row],[Salarié (NOM Prénom)]],Salariés[NOM et Prénom],Salariés[Service])))</f>
        <v>Finance</v>
      </c>
      <c r="J102" s="43">
        <f>_xlfn.AGGREGATE(3,5,Compétences[[#This Row],[Salarié (NOM Prénom)]])</f>
        <v>1</v>
      </c>
    </row>
    <row r="103" spans="1:10" ht="16">
      <c r="A103" s="1" t="s">
        <v>91</v>
      </c>
      <c r="B103" s="1" t="s">
        <v>94</v>
      </c>
      <c r="C103" s="1" t="s">
        <v>103</v>
      </c>
      <c r="D103" s="21">
        <v>4</v>
      </c>
      <c r="E103" s="40">
        <v>4</v>
      </c>
      <c r="F103"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3"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3" s="42" t="str">
        <f>IF(Compétences[[#This Row],[Salarié (NOM Prénom)]]="","",IF(_xlfn.XLOOKUP(Compétences[[#This Row],[Salarié (NOM Prénom)]],Salariés[NOM et Prénom],Salariés[Sexe])=0,"",_xlfn.XLOOKUP(Compétences[[#This Row],[Salarié (NOM Prénom)]],Salariés[NOM et Prénom],Salariés[Sexe])))</f>
        <v>Homme</v>
      </c>
      <c r="I103" s="42" t="str">
        <f>IF(Compétences[[#This Row],[Salarié (NOM Prénom)]]="","",IF(_xlfn.XLOOKUP(Compétences[[#This Row],[Salarié (NOM Prénom)]],Salariés[NOM et Prénom],Salariés[Service])=0,"",_xlfn.XLOOKUP(Compétences[[#This Row],[Salarié (NOM Prénom)]],Salariés[NOM et Prénom],Salariés[Service])))</f>
        <v>Finance</v>
      </c>
      <c r="J103" s="43">
        <f>_xlfn.AGGREGATE(3,5,Compétences[[#This Row],[Salarié (NOM Prénom)]])</f>
        <v>1</v>
      </c>
    </row>
    <row r="104" spans="1:10" ht="16">
      <c r="A104" s="1" t="s">
        <v>91</v>
      </c>
      <c r="B104" s="1" t="s">
        <v>94</v>
      </c>
      <c r="C104" s="1" t="s">
        <v>124</v>
      </c>
      <c r="D104" s="21">
        <v>4</v>
      </c>
      <c r="E104" s="40">
        <v>4</v>
      </c>
      <c r="F104"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4"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4" s="42" t="str">
        <f>IF(Compétences[[#This Row],[Salarié (NOM Prénom)]]="","",IF(_xlfn.XLOOKUP(Compétences[[#This Row],[Salarié (NOM Prénom)]],Salariés[NOM et Prénom],Salariés[Sexe])=0,"",_xlfn.XLOOKUP(Compétences[[#This Row],[Salarié (NOM Prénom)]],Salariés[NOM et Prénom],Salariés[Sexe])))</f>
        <v>Homme</v>
      </c>
      <c r="I104" s="42" t="str">
        <f>IF(Compétences[[#This Row],[Salarié (NOM Prénom)]]="","",IF(_xlfn.XLOOKUP(Compétences[[#This Row],[Salarié (NOM Prénom)]],Salariés[NOM et Prénom],Salariés[Service])=0,"",_xlfn.XLOOKUP(Compétences[[#This Row],[Salarié (NOM Prénom)]],Salariés[NOM et Prénom],Salariés[Service])))</f>
        <v>Finance</v>
      </c>
      <c r="J104" s="43">
        <f>_xlfn.AGGREGATE(3,5,Compétences[[#This Row],[Salarié (NOM Prénom)]])</f>
        <v>1</v>
      </c>
    </row>
    <row r="105" spans="1:10" ht="16">
      <c r="A105" s="1" t="s">
        <v>91</v>
      </c>
      <c r="B105" s="1" t="s">
        <v>94</v>
      </c>
      <c r="C105" s="1" t="s">
        <v>129</v>
      </c>
      <c r="D105" s="21">
        <v>1</v>
      </c>
      <c r="E105" s="40">
        <v>1</v>
      </c>
      <c r="F105"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5"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5" s="42" t="str">
        <f>IF(Compétences[[#This Row],[Salarié (NOM Prénom)]]="","",IF(_xlfn.XLOOKUP(Compétences[[#This Row],[Salarié (NOM Prénom)]],Salariés[NOM et Prénom],Salariés[Sexe])=0,"",_xlfn.XLOOKUP(Compétences[[#This Row],[Salarié (NOM Prénom)]],Salariés[NOM et Prénom],Salariés[Sexe])))</f>
        <v>Homme</v>
      </c>
      <c r="I105" s="42" t="str">
        <f>IF(Compétences[[#This Row],[Salarié (NOM Prénom)]]="","",IF(_xlfn.XLOOKUP(Compétences[[#This Row],[Salarié (NOM Prénom)]],Salariés[NOM et Prénom],Salariés[Service])=0,"",_xlfn.XLOOKUP(Compétences[[#This Row],[Salarié (NOM Prénom)]],Salariés[NOM et Prénom],Salariés[Service])))</f>
        <v>Finance</v>
      </c>
      <c r="J105" s="43">
        <f>_xlfn.AGGREGATE(3,5,Compétences[[#This Row],[Salarié (NOM Prénom)]])</f>
        <v>1</v>
      </c>
    </row>
    <row r="106" spans="1:10" ht="16">
      <c r="A106" s="1" t="s">
        <v>91</v>
      </c>
      <c r="B106" s="1" t="s">
        <v>94</v>
      </c>
      <c r="C106" s="1" t="s">
        <v>137</v>
      </c>
      <c r="D106" s="21">
        <v>2</v>
      </c>
      <c r="E106" s="40">
        <v>2</v>
      </c>
      <c r="F106"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106" s="42" t="str">
        <f>IF(Compétences[[#This Row],[Salarié (NOM Prénom)]]="","",IF(_xlfn.XLOOKUP(Compétences[[#This Row],[Salarié (NOM Prénom)]],Salariés[NOM et Prénom],Salariés[N+1 (NOM Prénom)])=0,"",_xlfn.XLOOKUP(Compétences[[#This Row],[Salarié (NOM Prénom)]],Salariés[NOM et Prénom],Salariés[N+1 (NOM Prénom)])))</f>
        <v>SADOUL Gwenaël</v>
      </c>
      <c r="H106" s="42" t="str">
        <f>IF(Compétences[[#This Row],[Salarié (NOM Prénom)]]="","",IF(_xlfn.XLOOKUP(Compétences[[#This Row],[Salarié (NOM Prénom)]],Salariés[NOM et Prénom],Salariés[Sexe])=0,"",_xlfn.XLOOKUP(Compétences[[#This Row],[Salarié (NOM Prénom)]],Salariés[NOM et Prénom],Salariés[Sexe])))</f>
        <v>Homme</v>
      </c>
      <c r="I106" s="42" t="str">
        <f>IF(Compétences[[#This Row],[Salarié (NOM Prénom)]]="","",IF(_xlfn.XLOOKUP(Compétences[[#This Row],[Salarié (NOM Prénom)]],Salariés[NOM et Prénom],Salariés[Service])=0,"",_xlfn.XLOOKUP(Compétences[[#This Row],[Salarié (NOM Prénom)]],Salariés[NOM et Prénom],Salariés[Service])))</f>
        <v>Finance</v>
      </c>
      <c r="J106" s="43">
        <f>_xlfn.AGGREGATE(3,5,Compétences[[#This Row],[Salarié (NOM Prénom)]])</f>
        <v>1</v>
      </c>
    </row>
    <row r="107" spans="1:10" ht="16">
      <c r="A107" s="1" t="s">
        <v>154</v>
      </c>
      <c r="B107" s="1" t="s">
        <v>88</v>
      </c>
      <c r="C107" s="1" t="s">
        <v>105</v>
      </c>
      <c r="D107" s="21">
        <v>3</v>
      </c>
      <c r="E107" s="40">
        <v>3</v>
      </c>
      <c r="F107"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07" s="42" t="str">
        <f>IF(Compétences[[#This Row],[Salarié (NOM Prénom)]]="","",IF(_xlfn.XLOOKUP(Compétences[[#This Row],[Salarié (NOM Prénom)]],Salariés[NOM et Prénom],Salariés[N+1 (NOM Prénom)])=0,"",_xlfn.XLOOKUP(Compétences[[#This Row],[Salarié (NOM Prénom)]],Salariés[NOM et Prénom],Salariés[N+1 (NOM Prénom)])))</f>
        <v>CHOFFARD Sacha</v>
      </c>
      <c r="H107" s="42" t="str">
        <f>IF(Compétences[[#This Row],[Salarié (NOM Prénom)]]="","",IF(_xlfn.XLOOKUP(Compétences[[#This Row],[Salarié (NOM Prénom)]],Salariés[NOM et Prénom],Salariés[Sexe])=0,"",_xlfn.XLOOKUP(Compétences[[#This Row],[Salarié (NOM Prénom)]],Salariés[NOM et Prénom],Salariés[Sexe])))</f>
        <v>Femme</v>
      </c>
      <c r="I107" s="42" t="str">
        <f>IF(Compétences[[#This Row],[Salarié (NOM Prénom)]]="","",IF(_xlfn.XLOOKUP(Compétences[[#This Row],[Salarié (NOM Prénom)]],Salariés[NOM et Prénom],Salariés[Service])=0,"",_xlfn.XLOOKUP(Compétences[[#This Row],[Salarié (NOM Prénom)]],Salariés[NOM et Prénom],Salariés[Service])))</f>
        <v>IT</v>
      </c>
      <c r="J107" s="43">
        <f>_xlfn.AGGREGATE(3,5,Compétences[[#This Row],[Salarié (NOM Prénom)]])</f>
        <v>1</v>
      </c>
    </row>
    <row r="108" spans="1:10" ht="16">
      <c r="A108" s="1" t="s">
        <v>154</v>
      </c>
      <c r="B108" s="1" t="s">
        <v>88</v>
      </c>
      <c r="C108" s="1" t="s">
        <v>122</v>
      </c>
      <c r="D108" s="21">
        <v>4</v>
      </c>
      <c r="E108" s="40">
        <v>3</v>
      </c>
      <c r="F108"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08" s="42" t="str">
        <f>IF(Compétences[[#This Row],[Salarié (NOM Prénom)]]="","",IF(_xlfn.XLOOKUP(Compétences[[#This Row],[Salarié (NOM Prénom)]],Salariés[NOM et Prénom],Salariés[N+1 (NOM Prénom)])=0,"",_xlfn.XLOOKUP(Compétences[[#This Row],[Salarié (NOM Prénom)]],Salariés[NOM et Prénom],Salariés[N+1 (NOM Prénom)])))</f>
        <v>CHOFFARD Sacha</v>
      </c>
      <c r="H108" s="42" t="str">
        <f>IF(Compétences[[#This Row],[Salarié (NOM Prénom)]]="","",IF(_xlfn.XLOOKUP(Compétences[[#This Row],[Salarié (NOM Prénom)]],Salariés[NOM et Prénom],Salariés[Sexe])=0,"",_xlfn.XLOOKUP(Compétences[[#This Row],[Salarié (NOM Prénom)]],Salariés[NOM et Prénom],Salariés[Sexe])))</f>
        <v>Femme</v>
      </c>
      <c r="I108" s="42" t="str">
        <f>IF(Compétences[[#This Row],[Salarié (NOM Prénom)]]="","",IF(_xlfn.XLOOKUP(Compétences[[#This Row],[Salarié (NOM Prénom)]],Salariés[NOM et Prénom],Salariés[Service])=0,"",_xlfn.XLOOKUP(Compétences[[#This Row],[Salarié (NOM Prénom)]],Salariés[NOM et Prénom],Salariés[Service])))</f>
        <v>IT</v>
      </c>
      <c r="J108" s="43">
        <f>_xlfn.AGGREGATE(3,5,Compétences[[#This Row],[Salarié (NOM Prénom)]])</f>
        <v>1</v>
      </c>
    </row>
    <row r="109" spans="1:10" ht="16">
      <c r="A109" s="1" t="s">
        <v>154</v>
      </c>
      <c r="B109" s="1" t="s">
        <v>88</v>
      </c>
      <c r="C109" s="1" t="s">
        <v>123</v>
      </c>
      <c r="D109" s="21">
        <v>2</v>
      </c>
      <c r="E109" s="40">
        <v>2</v>
      </c>
      <c r="F109"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09" s="42" t="str">
        <f>IF(Compétences[[#This Row],[Salarié (NOM Prénom)]]="","",IF(_xlfn.XLOOKUP(Compétences[[#This Row],[Salarié (NOM Prénom)]],Salariés[NOM et Prénom],Salariés[N+1 (NOM Prénom)])=0,"",_xlfn.XLOOKUP(Compétences[[#This Row],[Salarié (NOM Prénom)]],Salariés[NOM et Prénom],Salariés[N+1 (NOM Prénom)])))</f>
        <v>CHOFFARD Sacha</v>
      </c>
      <c r="H109" s="42" t="str">
        <f>IF(Compétences[[#This Row],[Salarié (NOM Prénom)]]="","",IF(_xlfn.XLOOKUP(Compétences[[#This Row],[Salarié (NOM Prénom)]],Salariés[NOM et Prénom],Salariés[Sexe])=0,"",_xlfn.XLOOKUP(Compétences[[#This Row],[Salarié (NOM Prénom)]],Salariés[NOM et Prénom],Salariés[Sexe])))</f>
        <v>Femme</v>
      </c>
      <c r="I109" s="42" t="str">
        <f>IF(Compétences[[#This Row],[Salarié (NOM Prénom)]]="","",IF(_xlfn.XLOOKUP(Compétences[[#This Row],[Salarié (NOM Prénom)]],Salariés[NOM et Prénom],Salariés[Service])=0,"",_xlfn.XLOOKUP(Compétences[[#This Row],[Salarié (NOM Prénom)]],Salariés[NOM et Prénom],Salariés[Service])))</f>
        <v>IT</v>
      </c>
      <c r="J109" s="43">
        <f>_xlfn.AGGREGATE(3,5,Compétences[[#This Row],[Salarié (NOM Prénom)]])</f>
        <v>1</v>
      </c>
    </row>
    <row r="110" spans="1:10" ht="16">
      <c r="A110" s="1" t="s">
        <v>154</v>
      </c>
      <c r="B110" s="1" t="s">
        <v>88</v>
      </c>
      <c r="C110" s="1" t="s">
        <v>125</v>
      </c>
      <c r="D110" s="21">
        <v>4</v>
      </c>
      <c r="E110" s="40">
        <v>3</v>
      </c>
      <c r="F110"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0" s="42" t="str">
        <f>IF(Compétences[[#This Row],[Salarié (NOM Prénom)]]="","",IF(_xlfn.XLOOKUP(Compétences[[#This Row],[Salarié (NOM Prénom)]],Salariés[NOM et Prénom],Salariés[N+1 (NOM Prénom)])=0,"",_xlfn.XLOOKUP(Compétences[[#This Row],[Salarié (NOM Prénom)]],Salariés[NOM et Prénom],Salariés[N+1 (NOM Prénom)])))</f>
        <v>CHOFFARD Sacha</v>
      </c>
      <c r="H110" s="42" t="str">
        <f>IF(Compétences[[#This Row],[Salarié (NOM Prénom)]]="","",IF(_xlfn.XLOOKUP(Compétences[[#This Row],[Salarié (NOM Prénom)]],Salariés[NOM et Prénom],Salariés[Sexe])=0,"",_xlfn.XLOOKUP(Compétences[[#This Row],[Salarié (NOM Prénom)]],Salariés[NOM et Prénom],Salariés[Sexe])))</f>
        <v>Femme</v>
      </c>
      <c r="I110" s="42" t="str">
        <f>IF(Compétences[[#This Row],[Salarié (NOM Prénom)]]="","",IF(_xlfn.XLOOKUP(Compétences[[#This Row],[Salarié (NOM Prénom)]],Salariés[NOM et Prénom],Salariés[Service])=0,"",_xlfn.XLOOKUP(Compétences[[#This Row],[Salarié (NOM Prénom)]],Salariés[NOM et Prénom],Salariés[Service])))</f>
        <v>IT</v>
      </c>
      <c r="J110" s="43">
        <f>_xlfn.AGGREGATE(3,5,Compétences[[#This Row],[Salarié (NOM Prénom)]])</f>
        <v>1</v>
      </c>
    </row>
    <row r="111" spans="1:10" ht="16">
      <c r="A111" s="1" t="s">
        <v>154</v>
      </c>
      <c r="B111" s="1" t="s">
        <v>88</v>
      </c>
      <c r="C111" s="1" t="s">
        <v>146</v>
      </c>
      <c r="D111" s="21">
        <v>3</v>
      </c>
      <c r="E111" s="40">
        <v>2</v>
      </c>
      <c r="F111"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1" s="42" t="str">
        <f>IF(Compétences[[#This Row],[Salarié (NOM Prénom)]]="","",IF(_xlfn.XLOOKUP(Compétences[[#This Row],[Salarié (NOM Prénom)]],Salariés[NOM et Prénom],Salariés[N+1 (NOM Prénom)])=0,"",_xlfn.XLOOKUP(Compétences[[#This Row],[Salarié (NOM Prénom)]],Salariés[NOM et Prénom],Salariés[N+1 (NOM Prénom)])))</f>
        <v>CHOFFARD Sacha</v>
      </c>
      <c r="H111" s="42" t="str">
        <f>IF(Compétences[[#This Row],[Salarié (NOM Prénom)]]="","",IF(_xlfn.XLOOKUP(Compétences[[#This Row],[Salarié (NOM Prénom)]],Salariés[NOM et Prénom],Salariés[Sexe])=0,"",_xlfn.XLOOKUP(Compétences[[#This Row],[Salarié (NOM Prénom)]],Salariés[NOM et Prénom],Salariés[Sexe])))</f>
        <v>Femme</v>
      </c>
      <c r="I111" s="42" t="str">
        <f>IF(Compétences[[#This Row],[Salarié (NOM Prénom)]]="","",IF(_xlfn.XLOOKUP(Compétences[[#This Row],[Salarié (NOM Prénom)]],Salariés[NOM et Prénom],Salariés[Service])=0,"",_xlfn.XLOOKUP(Compétences[[#This Row],[Salarié (NOM Prénom)]],Salariés[NOM et Prénom],Salariés[Service])))</f>
        <v>IT</v>
      </c>
      <c r="J111" s="43">
        <f>_xlfn.AGGREGATE(3,5,Compétences[[#This Row],[Salarié (NOM Prénom)]])</f>
        <v>1</v>
      </c>
    </row>
    <row r="112" spans="1:10" ht="16">
      <c r="A112" s="1" t="s">
        <v>154</v>
      </c>
      <c r="B112" s="1" t="s">
        <v>94</v>
      </c>
      <c r="C112" s="1" t="s">
        <v>115</v>
      </c>
      <c r="D112" s="21">
        <v>4</v>
      </c>
      <c r="E112" s="40">
        <v>1</v>
      </c>
      <c r="F112"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2" s="42" t="str">
        <f>IF(Compétences[[#This Row],[Salarié (NOM Prénom)]]="","",IF(_xlfn.XLOOKUP(Compétences[[#This Row],[Salarié (NOM Prénom)]],Salariés[NOM et Prénom],Salariés[N+1 (NOM Prénom)])=0,"",_xlfn.XLOOKUP(Compétences[[#This Row],[Salarié (NOM Prénom)]],Salariés[NOM et Prénom],Salariés[N+1 (NOM Prénom)])))</f>
        <v>CHOFFARD Sacha</v>
      </c>
      <c r="H112" s="42" t="str">
        <f>IF(Compétences[[#This Row],[Salarié (NOM Prénom)]]="","",IF(_xlfn.XLOOKUP(Compétences[[#This Row],[Salarié (NOM Prénom)]],Salariés[NOM et Prénom],Salariés[Sexe])=0,"",_xlfn.XLOOKUP(Compétences[[#This Row],[Salarié (NOM Prénom)]],Salariés[NOM et Prénom],Salariés[Sexe])))</f>
        <v>Femme</v>
      </c>
      <c r="I112" s="42" t="str">
        <f>IF(Compétences[[#This Row],[Salarié (NOM Prénom)]]="","",IF(_xlfn.XLOOKUP(Compétences[[#This Row],[Salarié (NOM Prénom)]],Salariés[NOM et Prénom],Salariés[Service])=0,"",_xlfn.XLOOKUP(Compétences[[#This Row],[Salarié (NOM Prénom)]],Salariés[NOM et Prénom],Salariés[Service])))</f>
        <v>IT</v>
      </c>
      <c r="J112" s="43">
        <f>_xlfn.AGGREGATE(3,5,Compétences[[#This Row],[Salarié (NOM Prénom)]])</f>
        <v>1</v>
      </c>
    </row>
    <row r="113" spans="1:10" ht="16">
      <c r="A113" s="1" t="s">
        <v>154</v>
      </c>
      <c r="B113" s="1" t="s">
        <v>94</v>
      </c>
      <c r="C113" s="1" t="s">
        <v>101</v>
      </c>
      <c r="D113" s="21">
        <v>3</v>
      </c>
      <c r="E113" s="40">
        <v>1</v>
      </c>
      <c r="F113"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3" s="42" t="str">
        <f>IF(Compétences[[#This Row],[Salarié (NOM Prénom)]]="","",IF(_xlfn.XLOOKUP(Compétences[[#This Row],[Salarié (NOM Prénom)]],Salariés[NOM et Prénom],Salariés[N+1 (NOM Prénom)])=0,"",_xlfn.XLOOKUP(Compétences[[#This Row],[Salarié (NOM Prénom)]],Salariés[NOM et Prénom],Salariés[N+1 (NOM Prénom)])))</f>
        <v>CHOFFARD Sacha</v>
      </c>
      <c r="H113" s="42" t="str">
        <f>IF(Compétences[[#This Row],[Salarié (NOM Prénom)]]="","",IF(_xlfn.XLOOKUP(Compétences[[#This Row],[Salarié (NOM Prénom)]],Salariés[NOM et Prénom],Salariés[Sexe])=0,"",_xlfn.XLOOKUP(Compétences[[#This Row],[Salarié (NOM Prénom)]],Salariés[NOM et Prénom],Salariés[Sexe])))</f>
        <v>Femme</v>
      </c>
      <c r="I113" s="42" t="str">
        <f>IF(Compétences[[#This Row],[Salarié (NOM Prénom)]]="","",IF(_xlfn.XLOOKUP(Compétences[[#This Row],[Salarié (NOM Prénom)]],Salariés[NOM et Prénom],Salariés[Service])=0,"",_xlfn.XLOOKUP(Compétences[[#This Row],[Salarié (NOM Prénom)]],Salariés[NOM et Prénom],Salariés[Service])))</f>
        <v>IT</v>
      </c>
      <c r="J113" s="43">
        <f>_xlfn.AGGREGATE(3,5,Compétences[[#This Row],[Salarié (NOM Prénom)]])</f>
        <v>1</v>
      </c>
    </row>
    <row r="114" spans="1:10" ht="16">
      <c r="A114" s="1" t="s">
        <v>154</v>
      </c>
      <c r="B114" s="1" t="s">
        <v>94</v>
      </c>
      <c r="C114" s="1" t="s">
        <v>121</v>
      </c>
      <c r="D114" s="21">
        <v>1</v>
      </c>
      <c r="E114" s="40">
        <v>1</v>
      </c>
      <c r="F114"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4" s="42" t="str">
        <f>IF(Compétences[[#This Row],[Salarié (NOM Prénom)]]="","",IF(_xlfn.XLOOKUP(Compétences[[#This Row],[Salarié (NOM Prénom)]],Salariés[NOM et Prénom],Salariés[N+1 (NOM Prénom)])=0,"",_xlfn.XLOOKUP(Compétences[[#This Row],[Salarié (NOM Prénom)]],Salariés[NOM et Prénom],Salariés[N+1 (NOM Prénom)])))</f>
        <v>CHOFFARD Sacha</v>
      </c>
      <c r="H114" s="42" t="str">
        <f>IF(Compétences[[#This Row],[Salarié (NOM Prénom)]]="","",IF(_xlfn.XLOOKUP(Compétences[[#This Row],[Salarié (NOM Prénom)]],Salariés[NOM et Prénom],Salariés[Sexe])=0,"",_xlfn.XLOOKUP(Compétences[[#This Row],[Salarié (NOM Prénom)]],Salariés[NOM et Prénom],Salariés[Sexe])))</f>
        <v>Femme</v>
      </c>
      <c r="I114" s="42" t="str">
        <f>IF(Compétences[[#This Row],[Salarié (NOM Prénom)]]="","",IF(_xlfn.XLOOKUP(Compétences[[#This Row],[Salarié (NOM Prénom)]],Salariés[NOM et Prénom],Salariés[Service])=0,"",_xlfn.XLOOKUP(Compétences[[#This Row],[Salarié (NOM Prénom)]],Salariés[NOM et Prénom],Salariés[Service])))</f>
        <v>IT</v>
      </c>
      <c r="J114" s="43">
        <f>_xlfn.AGGREGATE(3,5,Compétences[[#This Row],[Salarié (NOM Prénom)]])</f>
        <v>1</v>
      </c>
    </row>
    <row r="115" spans="1:10" ht="16">
      <c r="A115" s="1" t="s">
        <v>154</v>
      </c>
      <c r="B115" s="1" t="s">
        <v>94</v>
      </c>
      <c r="C115" s="1" t="s">
        <v>124</v>
      </c>
      <c r="D115" s="21">
        <v>1</v>
      </c>
      <c r="E115" s="40">
        <v>1</v>
      </c>
      <c r="F115"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5" s="42" t="str">
        <f>IF(Compétences[[#This Row],[Salarié (NOM Prénom)]]="","",IF(_xlfn.XLOOKUP(Compétences[[#This Row],[Salarié (NOM Prénom)]],Salariés[NOM et Prénom],Salariés[N+1 (NOM Prénom)])=0,"",_xlfn.XLOOKUP(Compétences[[#This Row],[Salarié (NOM Prénom)]],Salariés[NOM et Prénom],Salariés[N+1 (NOM Prénom)])))</f>
        <v>CHOFFARD Sacha</v>
      </c>
      <c r="H115" s="42" t="str">
        <f>IF(Compétences[[#This Row],[Salarié (NOM Prénom)]]="","",IF(_xlfn.XLOOKUP(Compétences[[#This Row],[Salarié (NOM Prénom)]],Salariés[NOM et Prénom],Salariés[Sexe])=0,"",_xlfn.XLOOKUP(Compétences[[#This Row],[Salarié (NOM Prénom)]],Salariés[NOM et Prénom],Salariés[Sexe])))</f>
        <v>Femme</v>
      </c>
      <c r="I115" s="42" t="str">
        <f>IF(Compétences[[#This Row],[Salarié (NOM Prénom)]]="","",IF(_xlfn.XLOOKUP(Compétences[[#This Row],[Salarié (NOM Prénom)]],Salariés[NOM et Prénom],Salariés[Service])=0,"",_xlfn.XLOOKUP(Compétences[[#This Row],[Salarié (NOM Prénom)]],Salariés[NOM et Prénom],Salariés[Service])))</f>
        <v>IT</v>
      </c>
      <c r="J115" s="43">
        <f>_xlfn.AGGREGATE(3,5,Compétences[[#This Row],[Salarié (NOM Prénom)]])</f>
        <v>1</v>
      </c>
    </row>
    <row r="116" spans="1:10" ht="16">
      <c r="A116" s="1" t="s">
        <v>154</v>
      </c>
      <c r="B116" s="1" t="s">
        <v>94</v>
      </c>
      <c r="C116" s="1" t="s">
        <v>134</v>
      </c>
      <c r="D116" s="21">
        <v>4</v>
      </c>
      <c r="E116" s="40">
        <v>4</v>
      </c>
      <c r="F116"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6" s="42" t="str">
        <f>IF(Compétences[[#This Row],[Salarié (NOM Prénom)]]="","",IF(_xlfn.XLOOKUP(Compétences[[#This Row],[Salarié (NOM Prénom)]],Salariés[NOM et Prénom],Salariés[N+1 (NOM Prénom)])=0,"",_xlfn.XLOOKUP(Compétences[[#This Row],[Salarié (NOM Prénom)]],Salariés[NOM et Prénom],Salariés[N+1 (NOM Prénom)])))</f>
        <v>CHOFFARD Sacha</v>
      </c>
      <c r="H116" s="42" t="str">
        <f>IF(Compétences[[#This Row],[Salarié (NOM Prénom)]]="","",IF(_xlfn.XLOOKUP(Compétences[[#This Row],[Salarié (NOM Prénom)]],Salariés[NOM et Prénom],Salariés[Sexe])=0,"",_xlfn.XLOOKUP(Compétences[[#This Row],[Salarié (NOM Prénom)]],Salariés[NOM et Prénom],Salariés[Sexe])))</f>
        <v>Femme</v>
      </c>
      <c r="I116" s="42" t="str">
        <f>IF(Compétences[[#This Row],[Salarié (NOM Prénom)]]="","",IF(_xlfn.XLOOKUP(Compétences[[#This Row],[Salarié (NOM Prénom)]],Salariés[NOM et Prénom],Salariés[Service])=0,"",_xlfn.XLOOKUP(Compétences[[#This Row],[Salarié (NOM Prénom)]],Salariés[NOM et Prénom],Salariés[Service])))</f>
        <v>IT</v>
      </c>
      <c r="J116" s="43">
        <f>_xlfn.AGGREGATE(3,5,Compétences[[#This Row],[Salarié (NOM Prénom)]])</f>
        <v>1</v>
      </c>
    </row>
    <row r="117" spans="1:10" ht="16">
      <c r="A117" s="1" t="s">
        <v>154</v>
      </c>
      <c r="B117" s="1" t="s">
        <v>94</v>
      </c>
      <c r="C117" s="1" t="s">
        <v>31</v>
      </c>
      <c r="D117" s="21">
        <v>3</v>
      </c>
      <c r="E117" s="40">
        <v>2</v>
      </c>
      <c r="F117" s="41" t="str">
        <f>IF(Compétences[[#This Row],[Salarié (NOM Prénom)]]="","",IF(_xlfn.XLOOKUP(Compétences[[#This Row],[Salarié (NOM Prénom)]],Salariés[NOM et Prénom],Salariés[Métier actuel])=0,"",_xlfn.XLOOKUP(Compétences[[#This Row],[Salarié (NOM Prénom)]],Salariés[NOM et Prénom],Salariés[Métier actuel])))</f>
        <v>Analyste de données</v>
      </c>
      <c r="G117" s="42" t="str">
        <f>IF(Compétences[[#This Row],[Salarié (NOM Prénom)]]="","",IF(_xlfn.XLOOKUP(Compétences[[#This Row],[Salarié (NOM Prénom)]],Salariés[NOM et Prénom],Salariés[N+1 (NOM Prénom)])=0,"",_xlfn.XLOOKUP(Compétences[[#This Row],[Salarié (NOM Prénom)]],Salariés[NOM et Prénom],Salariés[N+1 (NOM Prénom)])))</f>
        <v>CHOFFARD Sacha</v>
      </c>
      <c r="H117" s="42" t="str">
        <f>IF(Compétences[[#This Row],[Salarié (NOM Prénom)]]="","",IF(_xlfn.XLOOKUP(Compétences[[#This Row],[Salarié (NOM Prénom)]],Salariés[NOM et Prénom],Salariés[Sexe])=0,"",_xlfn.XLOOKUP(Compétences[[#This Row],[Salarié (NOM Prénom)]],Salariés[NOM et Prénom],Salariés[Sexe])))</f>
        <v>Femme</v>
      </c>
      <c r="I117" s="42" t="str">
        <f>IF(Compétences[[#This Row],[Salarié (NOM Prénom)]]="","",IF(_xlfn.XLOOKUP(Compétences[[#This Row],[Salarié (NOM Prénom)]],Salariés[NOM et Prénom],Salariés[Service])=0,"",_xlfn.XLOOKUP(Compétences[[#This Row],[Salarié (NOM Prénom)]],Salariés[NOM et Prénom],Salariés[Service])))</f>
        <v>IT</v>
      </c>
      <c r="J117" s="43">
        <f>_xlfn.AGGREGATE(3,5,Compétences[[#This Row],[Salarié (NOM Prénom)]])</f>
        <v>1</v>
      </c>
    </row>
    <row r="118" spans="1:10" ht="16">
      <c r="A118" s="1" t="s">
        <v>92</v>
      </c>
      <c r="B118" s="1" t="s">
        <v>88</v>
      </c>
      <c r="C118" s="1" t="s">
        <v>89</v>
      </c>
      <c r="D118" s="21">
        <v>3</v>
      </c>
      <c r="E118" s="40">
        <v>4</v>
      </c>
      <c r="F118"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18" s="42" t="str">
        <f>IF(Compétences[[#This Row],[Salarié (NOM Prénom)]]="","",IF(_xlfn.XLOOKUP(Compétences[[#This Row],[Salarié (NOM Prénom)]],Salariés[NOM et Prénom],Salariés[N+1 (NOM Prénom)])=0,"",_xlfn.XLOOKUP(Compétences[[#This Row],[Salarié (NOM Prénom)]],Salariés[NOM et Prénom],Salariés[N+1 (NOM Prénom)])))</f>
        <v>VALLUY Marina</v>
      </c>
      <c r="H118" s="42" t="str">
        <f>IF(Compétences[[#This Row],[Salarié (NOM Prénom)]]="","",IF(_xlfn.XLOOKUP(Compétences[[#This Row],[Salarié (NOM Prénom)]],Salariés[NOM et Prénom],Salariés[Sexe])=0,"",_xlfn.XLOOKUP(Compétences[[#This Row],[Salarié (NOM Prénom)]],Salariés[NOM et Prénom],Salariés[Sexe])))</f>
        <v>Homme</v>
      </c>
      <c r="I118" s="42" t="str">
        <f>IF(Compétences[[#This Row],[Salarié (NOM Prénom)]]="","",IF(_xlfn.XLOOKUP(Compétences[[#This Row],[Salarié (NOM Prénom)]],Salariés[NOM et Prénom],Salariés[Service])=0,"",_xlfn.XLOOKUP(Compétences[[#This Row],[Salarié (NOM Prénom)]],Salariés[NOM et Prénom],Salariés[Service])))</f>
        <v>RH</v>
      </c>
      <c r="J118" s="43">
        <f>_xlfn.AGGREGATE(3,5,Compétences[[#This Row],[Salarié (NOM Prénom)]])</f>
        <v>1</v>
      </c>
    </row>
    <row r="119" spans="1:10" ht="16">
      <c r="A119" s="1" t="s">
        <v>92</v>
      </c>
      <c r="B119" s="1" t="s">
        <v>88</v>
      </c>
      <c r="C119" s="1" t="s">
        <v>130</v>
      </c>
      <c r="D119" s="21">
        <v>2</v>
      </c>
      <c r="E119" s="40">
        <v>1</v>
      </c>
      <c r="F119"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19" s="42" t="str">
        <f>IF(Compétences[[#This Row],[Salarié (NOM Prénom)]]="","",IF(_xlfn.XLOOKUP(Compétences[[#This Row],[Salarié (NOM Prénom)]],Salariés[NOM et Prénom],Salariés[N+1 (NOM Prénom)])=0,"",_xlfn.XLOOKUP(Compétences[[#This Row],[Salarié (NOM Prénom)]],Salariés[NOM et Prénom],Salariés[N+1 (NOM Prénom)])))</f>
        <v>VALLUY Marina</v>
      </c>
      <c r="H119" s="42" t="str">
        <f>IF(Compétences[[#This Row],[Salarié (NOM Prénom)]]="","",IF(_xlfn.XLOOKUP(Compétences[[#This Row],[Salarié (NOM Prénom)]],Salariés[NOM et Prénom],Salariés[Sexe])=0,"",_xlfn.XLOOKUP(Compétences[[#This Row],[Salarié (NOM Prénom)]],Salariés[NOM et Prénom],Salariés[Sexe])))</f>
        <v>Homme</v>
      </c>
      <c r="I119" s="42" t="str">
        <f>IF(Compétences[[#This Row],[Salarié (NOM Prénom)]]="","",IF(_xlfn.XLOOKUP(Compétences[[#This Row],[Salarié (NOM Prénom)]],Salariés[NOM et Prénom],Salariés[Service])=0,"",_xlfn.XLOOKUP(Compétences[[#This Row],[Salarié (NOM Prénom)]],Salariés[NOM et Prénom],Salariés[Service])))</f>
        <v>RH</v>
      </c>
      <c r="J119" s="43">
        <f>_xlfn.AGGREGATE(3,5,Compétences[[#This Row],[Salarié (NOM Prénom)]])</f>
        <v>1</v>
      </c>
    </row>
    <row r="120" spans="1:10" ht="16">
      <c r="A120" s="1" t="s">
        <v>92</v>
      </c>
      <c r="B120" s="1" t="s">
        <v>94</v>
      </c>
      <c r="C120" s="1" t="s">
        <v>98</v>
      </c>
      <c r="D120" s="21">
        <v>4</v>
      </c>
      <c r="E120" s="40">
        <v>4</v>
      </c>
      <c r="F120"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20" s="42" t="str">
        <f>IF(Compétences[[#This Row],[Salarié (NOM Prénom)]]="","",IF(_xlfn.XLOOKUP(Compétences[[#This Row],[Salarié (NOM Prénom)]],Salariés[NOM et Prénom],Salariés[N+1 (NOM Prénom)])=0,"",_xlfn.XLOOKUP(Compétences[[#This Row],[Salarié (NOM Prénom)]],Salariés[NOM et Prénom],Salariés[N+1 (NOM Prénom)])))</f>
        <v>VALLUY Marina</v>
      </c>
      <c r="H120" s="42" t="str">
        <f>IF(Compétences[[#This Row],[Salarié (NOM Prénom)]]="","",IF(_xlfn.XLOOKUP(Compétences[[#This Row],[Salarié (NOM Prénom)]],Salariés[NOM et Prénom],Salariés[Sexe])=0,"",_xlfn.XLOOKUP(Compétences[[#This Row],[Salarié (NOM Prénom)]],Salariés[NOM et Prénom],Salariés[Sexe])))</f>
        <v>Homme</v>
      </c>
      <c r="I120" s="42" t="str">
        <f>IF(Compétences[[#This Row],[Salarié (NOM Prénom)]]="","",IF(_xlfn.XLOOKUP(Compétences[[#This Row],[Salarié (NOM Prénom)]],Salariés[NOM et Prénom],Salariés[Service])=0,"",_xlfn.XLOOKUP(Compétences[[#This Row],[Salarié (NOM Prénom)]],Salariés[NOM et Prénom],Salariés[Service])))</f>
        <v>RH</v>
      </c>
      <c r="J120" s="43">
        <f>_xlfn.AGGREGATE(3,5,Compétences[[#This Row],[Salarié (NOM Prénom)]])</f>
        <v>1</v>
      </c>
    </row>
    <row r="121" spans="1:10" ht="16">
      <c r="A121" s="1" t="s">
        <v>92</v>
      </c>
      <c r="B121" s="1" t="s">
        <v>94</v>
      </c>
      <c r="C121" s="1" t="s">
        <v>115</v>
      </c>
      <c r="D121" s="21">
        <v>2</v>
      </c>
      <c r="E121" s="40">
        <v>1</v>
      </c>
      <c r="F121"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21" s="42" t="str">
        <f>IF(Compétences[[#This Row],[Salarié (NOM Prénom)]]="","",IF(_xlfn.XLOOKUP(Compétences[[#This Row],[Salarié (NOM Prénom)]],Salariés[NOM et Prénom],Salariés[N+1 (NOM Prénom)])=0,"",_xlfn.XLOOKUP(Compétences[[#This Row],[Salarié (NOM Prénom)]],Salariés[NOM et Prénom],Salariés[N+1 (NOM Prénom)])))</f>
        <v>VALLUY Marina</v>
      </c>
      <c r="H121" s="42" t="str">
        <f>IF(Compétences[[#This Row],[Salarié (NOM Prénom)]]="","",IF(_xlfn.XLOOKUP(Compétences[[#This Row],[Salarié (NOM Prénom)]],Salariés[NOM et Prénom],Salariés[Sexe])=0,"",_xlfn.XLOOKUP(Compétences[[#This Row],[Salarié (NOM Prénom)]],Salariés[NOM et Prénom],Salariés[Sexe])))</f>
        <v>Homme</v>
      </c>
      <c r="I121" s="42" t="str">
        <f>IF(Compétences[[#This Row],[Salarié (NOM Prénom)]]="","",IF(_xlfn.XLOOKUP(Compétences[[#This Row],[Salarié (NOM Prénom)]],Salariés[NOM et Prénom],Salariés[Service])=0,"",_xlfn.XLOOKUP(Compétences[[#This Row],[Salarié (NOM Prénom)]],Salariés[NOM et Prénom],Salariés[Service])))</f>
        <v>RH</v>
      </c>
      <c r="J121" s="43">
        <f>_xlfn.AGGREGATE(3,5,Compétences[[#This Row],[Salarié (NOM Prénom)]])</f>
        <v>1</v>
      </c>
    </row>
    <row r="122" spans="1:10" ht="16">
      <c r="A122" s="1" t="s">
        <v>92</v>
      </c>
      <c r="B122" s="1" t="s">
        <v>94</v>
      </c>
      <c r="C122" s="1" t="s">
        <v>124</v>
      </c>
      <c r="D122" s="21">
        <v>1</v>
      </c>
      <c r="E122" s="40">
        <v>4</v>
      </c>
      <c r="F122"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22" s="42" t="str">
        <f>IF(Compétences[[#This Row],[Salarié (NOM Prénom)]]="","",IF(_xlfn.XLOOKUP(Compétences[[#This Row],[Salarié (NOM Prénom)]],Salariés[NOM et Prénom],Salariés[N+1 (NOM Prénom)])=0,"",_xlfn.XLOOKUP(Compétences[[#This Row],[Salarié (NOM Prénom)]],Salariés[NOM et Prénom],Salariés[N+1 (NOM Prénom)])))</f>
        <v>VALLUY Marina</v>
      </c>
      <c r="H122" s="42" t="str">
        <f>IF(Compétences[[#This Row],[Salarié (NOM Prénom)]]="","",IF(_xlfn.XLOOKUP(Compétences[[#This Row],[Salarié (NOM Prénom)]],Salariés[NOM et Prénom],Salariés[Sexe])=0,"",_xlfn.XLOOKUP(Compétences[[#This Row],[Salarié (NOM Prénom)]],Salariés[NOM et Prénom],Salariés[Sexe])))</f>
        <v>Homme</v>
      </c>
      <c r="I122" s="42" t="str">
        <f>IF(Compétences[[#This Row],[Salarié (NOM Prénom)]]="","",IF(_xlfn.XLOOKUP(Compétences[[#This Row],[Salarié (NOM Prénom)]],Salariés[NOM et Prénom],Salariés[Service])=0,"",_xlfn.XLOOKUP(Compétences[[#This Row],[Salarié (NOM Prénom)]],Salariés[NOM et Prénom],Salariés[Service])))</f>
        <v>RH</v>
      </c>
      <c r="J122" s="43">
        <f>_xlfn.AGGREGATE(3,5,Compétences[[#This Row],[Salarié (NOM Prénom)]])</f>
        <v>1</v>
      </c>
    </row>
    <row r="123" spans="1:10" ht="16">
      <c r="A123" s="1" t="s">
        <v>92</v>
      </c>
      <c r="B123" s="1" t="s">
        <v>94</v>
      </c>
      <c r="C123" s="1" t="s">
        <v>131</v>
      </c>
      <c r="D123" s="21">
        <v>1</v>
      </c>
      <c r="E123" s="40">
        <v>1</v>
      </c>
      <c r="F123"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23" s="42" t="str">
        <f>IF(Compétences[[#This Row],[Salarié (NOM Prénom)]]="","",IF(_xlfn.XLOOKUP(Compétences[[#This Row],[Salarié (NOM Prénom)]],Salariés[NOM et Prénom],Salariés[N+1 (NOM Prénom)])=0,"",_xlfn.XLOOKUP(Compétences[[#This Row],[Salarié (NOM Prénom)]],Salariés[NOM et Prénom],Salariés[N+1 (NOM Prénom)])))</f>
        <v>VALLUY Marina</v>
      </c>
      <c r="H123" s="42" t="str">
        <f>IF(Compétences[[#This Row],[Salarié (NOM Prénom)]]="","",IF(_xlfn.XLOOKUP(Compétences[[#This Row],[Salarié (NOM Prénom)]],Salariés[NOM et Prénom],Salariés[Sexe])=0,"",_xlfn.XLOOKUP(Compétences[[#This Row],[Salarié (NOM Prénom)]],Salariés[NOM et Prénom],Salariés[Sexe])))</f>
        <v>Homme</v>
      </c>
      <c r="I123" s="42" t="str">
        <f>IF(Compétences[[#This Row],[Salarié (NOM Prénom)]]="","",IF(_xlfn.XLOOKUP(Compétences[[#This Row],[Salarié (NOM Prénom)]],Salariés[NOM et Prénom],Salariés[Service])=0,"",_xlfn.XLOOKUP(Compétences[[#This Row],[Salarié (NOM Prénom)]],Salariés[NOM et Prénom],Salariés[Service])))</f>
        <v>RH</v>
      </c>
      <c r="J123" s="43">
        <f>_xlfn.AGGREGATE(3,5,Compétences[[#This Row],[Salarié (NOM Prénom)]])</f>
        <v>1</v>
      </c>
    </row>
    <row r="124" spans="1:10" ht="16">
      <c r="A124" s="1" t="s">
        <v>92</v>
      </c>
      <c r="B124" s="1" t="s">
        <v>94</v>
      </c>
      <c r="C124" s="1" t="s">
        <v>141</v>
      </c>
      <c r="D124" s="21">
        <v>1</v>
      </c>
      <c r="E124" s="40">
        <v>2</v>
      </c>
      <c r="F124"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124" s="42" t="str">
        <f>IF(Compétences[[#This Row],[Salarié (NOM Prénom)]]="","",IF(_xlfn.XLOOKUP(Compétences[[#This Row],[Salarié (NOM Prénom)]],Salariés[NOM et Prénom],Salariés[N+1 (NOM Prénom)])=0,"",_xlfn.XLOOKUP(Compétences[[#This Row],[Salarié (NOM Prénom)]],Salariés[NOM et Prénom],Salariés[N+1 (NOM Prénom)])))</f>
        <v>VALLUY Marina</v>
      </c>
      <c r="H124" s="42" t="str">
        <f>IF(Compétences[[#This Row],[Salarié (NOM Prénom)]]="","",IF(_xlfn.XLOOKUP(Compétences[[#This Row],[Salarié (NOM Prénom)]],Salariés[NOM et Prénom],Salariés[Sexe])=0,"",_xlfn.XLOOKUP(Compétences[[#This Row],[Salarié (NOM Prénom)]],Salariés[NOM et Prénom],Salariés[Sexe])))</f>
        <v>Homme</v>
      </c>
      <c r="I124" s="42" t="str">
        <f>IF(Compétences[[#This Row],[Salarié (NOM Prénom)]]="","",IF(_xlfn.XLOOKUP(Compétences[[#This Row],[Salarié (NOM Prénom)]],Salariés[NOM et Prénom],Salariés[Service])=0,"",_xlfn.XLOOKUP(Compétences[[#This Row],[Salarié (NOM Prénom)]],Salariés[NOM et Prénom],Salariés[Service])))</f>
        <v>RH</v>
      </c>
      <c r="J124" s="43">
        <f>_xlfn.AGGREGATE(3,5,Compétences[[#This Row],[Salarié (NOM Prénom)]])</f>
        <v>1</v>
      </c>
    </row>
    <row r="125" spans="1:10" ht="16">
      <c r="A125" s="1" t="s">
        <v>55</v>
      </c>
      <c r="B125" s="1" t="s">
        <v>88</v>
      </c>
      <c r="C125" s="1" t="s">
        <v>105</v>
      </c>
      <c r="D125" s="21">
        <v>3</v>
      </c>
      <c r="E125" s="40">
        <v>1</v>
      </c>
      <c r="F125" s="41" t="str">
        <f>IF(Compétences[[#This Row],[Salarié (NOM Prénom)]]="","",IF(_xlfn.XLOOKUP(Compétences[[#This Row],[Salarié (NOM Prénom)]],Salariés[NOM et Prénom],Salariés[Métier actuel])=0,"",_xlfn.XLOOKUP(Compétences[[#This Row],[Salarié (NOM Prénom)]],Salariés[NOM et Prénom],Salariés[Métier actuel])))</f>
        <v>Chef de projet</v>
      </c>
      <c r="G125" s="42" t="str">
        <f>IF(Compétences[[#This Row],[Salarié (NOM Prénom)]]="","",IF(_xlfn.XLOOKUP(Compétences[[#This Row],[Salarié (NOM Prénom)]],Salariés[NOM et Prénom],Salariés[N+1 (NOM Prénom)])=0,"",_xlfn.XLOOKUP(Compétences[[#This Row],[Salarié (NOM Prénom)]],Salariés[NOM et Prénom],Salariés[N+1 (NOM Prénom)])))</f>
        <v/>
      </c>
      <c r="H125" s="42" t="str">
        <f>IF(Compétences[[#This Row],[Salarié (NOM Prénom)]]="","",IF(_xlfn.XLOOKUP(Compétences[[#This Row],[Salarié (NOM Prénom)]],Salariés[NOM et Prénom],Salariés[Sexe])=0,"",_xlfn.XLOOKUP(Compétences[[#This Row],[Salarié (NOM Prénom)]],Salariés[NOM et Prénom],Salariés[Sexe])))</f>
        <v>Homme</v>
      </c>
      <c r="I125" s="42" t="str">
        <f>IF(Compétences[[#This Row],[Salarié (NOM Prénom)]]="","",IF(_xlfn.XLOOKUP(Compétences[[#This Row],[Salarié (NOM Prénom)]],Salariés[NOM et Prénom],Salariés[Service])=0,"",_xlfn.XLOOKUP(Compétences[[#This Row],[Salarié (NOM Prénom)]],Salariés[NOM et Prénom],Salariés[Service])))</f>
        <v>IT</v>
      </c>
      <c r="J125" s="43">
        <f>_xlfn.AGGREGATE(3,5,Compétences[[#This Row],[Salarié (NOM Prénom)]])</f>
        <v>1</v>
      </c>
    </row>
    <row r="126" spans="1:10" ht="16">
      <c r="A126" s="1" t="s">
        <v>55</v>
      </c>
      <c r="B126" s="1" t="s">
        <v>88</v>
      </c>
      <c r="C126" s="1" t="s">
        <v>108</v>
      </c>
      <c r="D126" s="21">
        <v>1</v>
      </c>
      <c r="E126" s="40">
        <v>4</v>
      </c>
      <c r="F126" s="41" t="str">
        <f>IF(Compétences[[#This Row],[Salarié (NOM Prénom)]]="","",IF(_xlfn.XLOOKUP(Compétences[[#This Row],[Salarié (NOM Prénom)]],Salariés[NOM et Prénom],Salariés[Métier actuel])=0,"",_xlfn.XLOOKUP(Compétences[[#This Row],[Salarié (NOM Prénom)]],Salariés[NOM et Prénom],Salariés[Métier actuel])))</f>
        <v>Chef de projet</v>
      </c>
      <c r="G126" s="42" t="str">
        <f>IF(Compétences[[#This Row],[Salarié (NOM Prénom)]]="","",IF(_xlfn.XLOOKUP(Compétences[[#This Row],[Salarié (NOM Prénom)]],Salariés[NOM et Prénom],Salariés[N+1 (NOM Prénom)])=0,"",_xlfn.XLOOKUP(Compétences[[#This Row],[Salarié (NOM Prénom)]],Salariés[NOM et Prénom],Salariés[N+1 (NOM Prénom)])))</f>
        <v/>
      </c>
      <c r="H126" s="42" t="str">
        <f>IF(Compétences[[#This Row],[Salarié (NOM Prénom)]]="","",IF(_xlfn.XLOOKUP(Compétences[[#This Row],[Salarié (NOM Prénom)]],Salariés[NOM et Prénom],Salariés[Sexe])=0,"",_xlfn.XLOOKUP(Compétences[[#This Row],[Salarié (NOM Prénom)]],Salariés[NOM et Prénom],Salariés[Sexe])))</f>
        <v>Homme</v>
      </c>
      <c r="I126" s="42" t="str">
        <f>IF(Compétences[[#This Row],[Salarié (NOM Prénom)]]="","",IF(_xlfn.XLOOKUP(Compétences[[#This Row],[Salarié (NOM Prénom)]],Salariés[NOM et Prénom],Salariés[Service])=0,"",_xlfn.XLOOKUP(Compétences[[#This Row],[Salarié (NOM Prénom)]],Salariés[NOM et Prénom],Salariés[Service])))</f>
        <v>IT</v>
      </c>
      <c r="J126" s="43">
        <f>_xlfn.AGGREGATE(3,5,Compétences[[#This Row],[Salarié (NOM Prénom)]])</f>
        <v>1</v>
      </c>
    </row>
    <row r="127" spans="1:10" ht="16">
      <c r="A127" s="1" t="s">
        <v>55</v>
      </c>
      <c r="B127" s="1" t="s">
        <v>88</v>
      </c>
      <c r="C127" s="1" t="s">
        <v>118</v>
      </c>
      <c r="D127" s="21">
        <v>1</v>
      </c>
      <c r="E127" s="40">
        <v>2</v>
      </c>
      <c r="F127" s="41" t="str">
        <f>IF(Compétences[[#This Row],[Salarié (NOM Prénom)]]="","",IF(_xlfn.XLOOKUP(Compétences[[#This Row],[Salarié (NOM Prénom)]],Salariés[NOM et Prénom],Salariés[Métier actuel])=0,"",_xlfn.XLOOKUP(Compétences[[#This Row],[Salarié (NOM Prénom)]],Salariés[NOM et Prénom],Salariés[Métier actuel])))</f>
        <v>Chef de projet</v>
      </c>
      <c r="G127" s="42" t="str">
        <f>IF(Compétences[[#This Row],[Salarié (NOM Prénom)]]="","",IF(_xlfn.XLOOKUP(Compétences[[#This Row],[Salarié (NOM Prénom)]],Salariés[NOM et Prénom],Salariés[N+1 (NOM Prénom)])=0,"",_xlfn.XLOOKUP(Compétences[[#This Row],[Salarié (NOM Prénom)]],Salariés[NOM et Prénom],Salariés[N+1 (NOM Prénom)])))</f>
        <v/>
      </c>
      <c r="H127" s="42" t="str">
        <f>IF(Compétences[[#This Row],[Salarié (NOM Prénom)]]="","",IF(_xlfn.XLOOKUP(Compétences[[#This Row],[Salarié (NOM Prénom)]],Salariés[NOM et Prénom],Salariés[Sexe])=0,"",_xlfn.XLOOKUP(Compétences[[#This Row],[Salarié (NOM Prénom)]],Salariés[NOM et Prénom],Salariés[Sexe])))</f>
        <v>Homme</v>
      </c>
      <c r="I127" s="42" t="str">
        <f>IF(Compétences[[#This Row],[Salarié (NOM Prénom)]]="","",IF(_xlfn.XLOOKUP(Compétences[[#This Row],[Salarié (NOM Prénom)]],Salariés[NOM et Prénom],Salariés[Service])=0,"",_xlfn.XLOOKUP(Compétences[[#This Row],[Salarié (NOM Prénom)]],Salariés[NOM et Prénom],Salariés[Service])))</f>
        <v>IT</v>
      </c>
      <c r="J127" s="43">
        <f>_xlfn.AGGREGATE(3,5,Compétences[[#This Row],[Salarié (NOM Prénom)]])</f>
        <v>1</v>
      </c>
    </row>
    <row r="128" spans="1:10" ht="16">
      <c r="A128" s="1" t="s">
        <v>55</v>
      </c>
      <c r="B128" s="1" t="s">
        <v>88</v>
      </c>
      <c r="C128" s="1" t="s">
        <v>123</v>
      </c>
      <c r="D128" s="21">
        <v>2</v>
      </c>
      <c r="E128" s="40">
        <v>4</v>
      </c>
      <c r="F128" s="41" t="str">
        <f>IF(Compétences[[#This Row],[Salarié (NOM Prénom)]]="","",IF(_xlfn.XLOOKUP(Compétences[[#This Row],[Salarié (NOM Prénom)]],Salariés[NOM et Prénom],Salariés[Métier actuel])=0,"",_xlfn.XLOOKUP(Compétences[[#This Row],[Salarié (NOM Prénom)]],Salariés[NOM et Prénom],Salariés[Métier actuel])))</f>
        <v>Chef de projet</v>
      </c>
      <c r="G128" s="42" t="str">
        <f>IF(Compétences[[#This Row],[Salarié (NOM Prénom)]]="","",IF(_xlfn.XLOOKUP(Compétences[[#This Row],[Salarié (NOM Prénom)]],Salariés[NOM et Prénom],Salariés[N+1 (NOM Prénom)])=0,"",_xlfn.XLOOKUP(Compétences[[#This Row],[Salarié (NOM Prénom)]],Salariés[NOM et Prénom],Salariés[N+1 (NOM Prénom)])))</f>
        <v/>
      </c>
      <c r="H128" s="42" t="str">
        <f>IF(Compétences[[#This Row],[Salarié (NOM Prénom)]]="","",IF(_xlfn.XLOOKUP(Compétences[[#This Row],[Salarié (NOM Prénom)]],Salariés[NOM et Prénom],Salariés[Sexe])=0,"",_xlfn.XLOOKUP(Compétences[[#This Row],[Salarié (NOM Prénom)]],Salariés[NOM et Prénom],Salariés[Sexe])))</f>
        <v>Homme</v>
      </c>
      <c r="I128" s="42" t="str">
        <f>IF(Compétences[[#This Row],[Salarié (NOM Prénom)]]="","",IF(_xlfn.XLOOKUP(Compétences[[#This Row],[Salarié (NOM Prénom)]],Salariés[NOM et Prénom],Salariés[Service])=0,"",_xlfn.XLOOKUP(Compétences[[#This Row],[Salarié (NOM Prénom)]],Salariés[NOM et Prénom],Salariés[Service])))</f>
        <v>IT</v>
      </c>
      <c r="J128" s="43">
        <f>_xlfn.AGGREGATE(3,5,Compétences[[#This Row],[Salarié (NOM Prénom)]])</f>
        <v>1</v>
      </c>
    </row>
    <row r="129" spans="1:10" ht="16">
      <c r="A129" s="1" t="s">
        <v>55</v>
      </c>
      <c r="B129" s="1" t="s">
        <v>88</v>
      </c>
      <c r="C129" s="1" t="s">
        <v>125</v>
      </c>
      <c r="D129" s="21">
        <v>2</v>
      </c>
      <c r="E129" s="40">
        <v>4</v>
      </c>
      <c r="F129" s="41" t="str">
        <f>IF(Compétences[[#This Row],[Salarié (NOM Prénom)]]="","",IF(_xlfn.XLOOKUP(Compétences[[#This Row],[Salarié (NOM Prénom)]],Salariés[NOM et Prénom],Salariés[Métier actuel])=0,"",_xlfn.XLOOKUP(Compétences[[#This Row],[Salarié (NOM Prénom)]],Salariés[NOM et Prénom],Salariés[Métier actuel])))</f>
        <v>Chef de projet</v>
      </c>
      <c r="G129" s="42" t="str">
        <f>IF(Compétences[[#This Row],[Salarié (NOM Prénom)]]="","",IF(_xlfn.XLOOKUP(Compétences[[#This Row],[Salarié (NOM Prénom)]],Salariés[NOM et Prénom],Salariés[N+1 (NOM Prénom)])=0,"",_xlfn.XLOOKUP(Compétences[[#This Row],[Salarié (NOM Prénom)]],Salariés[NOM et Prénom],Salariés[N+1 (NOM Prénom)])))</f>
        <v/>
      </c>
      <c r="H129" s="42" t="str">
        <f>IF(Compétences[[#This Row],[Salarié (NOM Prénom)]]="","",IF(_xlfn.XLOOKUP(Compétences[[#This Row],[Salarié (NOM Prénom)]],Salariés[NOM et Prénom],Salariés[Sexe])=0,"",_xlfn.XLOOKUP(Compétences[[#This Row],[Salarié (NOM Prénom)]],Salariés[NOM et Prénom],Salariés[Sexe])))</f>
        <v>Homme</v>
      </c>
      <c r="I129" s="42" t="str">
        <f>IF(Compétences[[#This Row],[Salarié (NOM Prénom)]]="","",IF(_xlfn.XLOOKUP(Compétences[[#This Row],[Salarié (NOM Prénom)]],Salariés[NOM et Prénom],Salariés[Service])=0,"",_xlfn.XLOOKUP(Compétences[[#This Row],[Salarié (NOM Prénom)]],Salariés[NOM et Prénom],Salariés[Service])))</f>
        <v>IT</v>
      </c>
      <c r="J129" s="43">
        <f>_xlfn.AGGREGATE(3,5,Compétences[[#This Row],[Salarié (NOM Prénom)]])</f>
        <v>1</v>
      </c>
    </row>
    <row r="130" spans="1:10" ht="16">
      <c r="A130" s="1" t="s">
        <v>55</v>
      </c>
      <c r="B130" s="1" t="s">
        <v>88</v>
      </c>
      <c r="C130" s="1" t="s">
        <v>127</v>
      </c>
      <c r="D130" s="21">
        <v>3</v>
      </c>
      <c r="E130" s="40">
        <v>2</v>
      </c>
      <c r="F130" s="41" t="str">
        <f>IF(Compétences[[#This Row],[Salarié (NOM Prénom)]]="","",IF(_xlfn.XLOOKUP(Compétences[[#This Row],[Salarié (NOM Prénom)]],Salariés[NOM et Prénom],Salariés[Métier actuel])=0,"",_xlfn.XLOOKUP(Compétences[[#This Row],[Salarié (NOM Prénom)]],Salariés[NOM et Prénom],Salariés[Métier actuel])))</f>
        <v>Chef de projet</v>
      </c>
      <c r="G130" s="42" t="str">
        <f>IF(Compétences[[#This Row],[Salarié (NOM Prénom)]]="","",IF(_xlfn.XLOOKUP(Compétences[[#This Row],[Salarié (NOM Prénom)]],Salariés[NOM et Prénom],Salariés[N+1 (NOM Prénom)])=0,"",_xlfn.XLOOKUP(Compétences[[#This Row],[Salarié (NOM Prénom)]],Salariés[NOM et Prénom],Salariés[N+1 (NOM Prénom)])))</f>
        <v/>
      </c>
      <c r="H130" s="42" t="str">
        <f>IF(Compétences[[#This Row],[Salarié (NOM Prénom)]]="","",IF(_xlfn.XLOOKUP(Compétences[[#This Row],[Salarié (NOM Prénom)]],Salariés[NOM et Prénom],Salariés[Sexe])=0,"",_xlfn.XLOOKUP(Compétences[[#This Row],[Salarié (NOM Prénom)]],Salariés[NOM et Prénom],Salariés[Sexe])))</f>
        <v>Homme</v>
      </c>
      <c r="I130" s="42" t="str">
        <f>IF(Compétences[[#This Row],[Salarié (NOM Prénom)]]="","",IF(_xlfn.XLOOKUP(Compétences[[#This Row],[Salarié (NOM Prénom)]],Salariés[NOM et Prénom],Salariés[Service])=0,"",_xlfn.XLOOKUP(Compétences[[#This Row],[Salarié (NOM Prénom)]],Salariés[NOM et Prénom],Salariés[Service])))</f>
        <v>IT</v>
      </c>
      <c r="J130" s="43">
        <f>_xlfn.AGGREGATE(3,5,Compétences[[#This Row],[Salarié (NOM Prénom)]])</f>
        <v>1</v>
      </c>
    </row>
    <row r="131" spans="1:10" ht="16">
      <c r="A131" s="1" t="s">
        <v>55</v>
      </c>
      <c r="B131" s="1" t="s">
        <v>88</v>
      </c>
      <c r="C131" s="1" t="s">
        <v>138</v>
      </c>
      <c r="D131" s="21">
        <v>3</v>
      </c>
      <c r="E131" s="40">
        <v>2</v>
      </c>
      <c r="F131" s="41" t="str">
        <f>IF(Compétences[[#This Row],[Salarié (NOM Prénom)]]="","",IF(_xlfn.XLOOKUP(Compétences[[#This Row],[Salarié (NOM Prénom)]],Salariés[NOM et Prénom],Salariés[Métier actuel])=0,"",_xlfn.XLOOKUP(Compétences[[#This Row],[Salarié (NOM Prénom)]],Salariés[NOM et Prénom],Salariés[Métier actuel])))</f>
        <v>Chef de projet</v>
      </c>
      <c r="G131" s="42" t="str">
        <f>IF(Compétences[[#This Row],[Salarié (NOM Prénom)]]="","",IF(_xlfn.XLOOKUP(Compétences[[#This Row],[Salarié (NOM Prénom)]],Salariés[NOM et Prénom],Salariés[N+1 (NOM Prénom)])=0,"",_xlfn.XLOOKUP(Compétences[[#This Row],[Salarié (NOM Prénom)]],Salariés[NOM et Prénom],Salariés[N+1 (NOM Prénom)])))</f>
        <v/>
      </c>
      <c r="H131" s="42" t="str">
        <f>IF(Compétences[[#This Row],[Salarié (NOM Prénom)]]="","",IF(_xlfn.XLOOKUP(Compétences[[#This Row],[Salarié (NOM Prénom)]],Salariés[NOM et Prénom],Salariés[Sexe])=0,"",_xlfn.XLOOKUP(Compétences[[#This Row],[Salarié (NOM Prénom)]],Salariés[NOM et Prénom],Salariés[Sexe])))</f>
        <v>Homme</v>
      </c>
      <c r="I131" s="42" t="str">
        <f>IF(Compétences[[#This Row],[Salarié (NOM Prénom)]]="","",IF(_xlfn.XLOOKUP(Compétences[[#This Row],[Salarié (NOM Prénom)]],Salariés[NOM et Prénom],Salariés[Service])=0,"",_xlfn.XLOOKUP(Compétences[[#This Row],[Salarié (NOM Prénom)]],Salariés[NOM et Prénom],Salariés[Service])))</f>
        <v>IT</v>
      </c>
      <c r="J131" s="43">
        <f>_xlfn.AGGREGATE(3,5,Compétences[[#This Row],[Salarié (NOM Prénom)]])</f>
        <v>1</v>
      </c>
    </row>
    <row r="132" spans="1:10" ht="16">
      <c r="A132" s="1" t="s">
        <v>55</v>
      </c>
      <c r="B132" s="1" t="s">
        <v>94</v>
      </c>
      <c r="C132" s="1" t="s">
        <v>137</v>
      </c>
      <c r="D132" s="21">
        <v>3</v>
      </c>
      <c r="E132" s="40">
        <v>2</v>
      </c>
      <c r="F132" s="41" t="str">
        <f>IF(Compétences[[#This Row],[Salarié (NOM Prénom)]]="","",IF(_xlfn.XLOOKUP(Compétences[[#This Row],[Salarié (NOM Prénom)]],Salariés[NOM et Prénom],Salariés[Métier actuel])=0,"",_xlfn.XLOOKUP(Compétences[[#This Row],[Salarié (NOM Prénom)]],Salariés[NOM et Prénom],Salariés[Métier actuel])))</f>
        <v>Chef de projet</v>
      </c>
      <c r="G132" s="42" t="str">
        <f>IF(Compétences[[#This Row],[Salarié (NOM Prénom)]]="","",IF(_xlfn.XLOOKUP(Compétences[[#This Row],[Salarié (NOM Prénom)]],Salariés[NOM et Prénom],Salariés[N+1 (NOM Prénom)])=0,"",_xlfn.XLOOKUP(Compétences[[#This Row],[Salarié (NOM Prénom)]],Salariés[NOM et Prénom],Salariés[N+1 (NOM Prénom)])))</f>
        <v/>
      </c>
      <c r="H132" s="42" t="str">
        <f>IF(Compétences[[#This Row],[Salarié (NOM Prénom)]]="","",IF(_xlfn.XLOOKUP(Compétences[[#This Row],[Salarié (NOM Prénom)]],Salariés[NOM et Prénom],Salariés[Sexe])=0,"",_xlfn.XLOOKUP(Compétences[[#This Row],[Salarié (NOM Prénom)]],Salariés[NOM et Prénom],Salariés[Sexe])))</f>
        <v>Homme</v>
      </c>
      <c r="I132" s="42" t="str">
        <f>IF(Compétences[[#This Row],[Salarié (NOM Prénom)]]="","",IF(_xlfn.XLOOKUP(Compétences[[#This Row],[Salarié (NOM Prénom)]],Salariés[NOM et Prénom],Salariés[Service])=0,"",_xlfn.XLOOKUP(Compétences[[#This Row],[Salarié (NOM Prénom)]],Salariés[NOM et Prénom],Salariés[Service])))</f>
        <v>IT</v>
      </c>
      <c r="J132" s="43">
        <f>_xlfn.AGGREGATE(3,5,Compétences[[#This Row],[Salarié (NOM Prénom)]])</f>
        <v>1</v>
      </c>
    </row>
    <row r="133" spans="1:10" ht="16">
      <c r="A133" s="1" t="s">
        <v>55</v>
      </c>
      <c r="B133" s="1" t="s">
        <v>94</v>
      </c>
      <c r="C133" s="1" t="s">
        <v>141</v>
      </c>
      <c r="D133" s="21">
        <v>1</v>
      </c>
      <c r="E133" s="40">
        <v>1</v>
      </c>
      <c r="F133" s="41" t="str">
        <f>IF(Compétences[[#This Row],[Salarié (NOM Prénom)]]="","",IF(_xlfn.XLOOKUP(Compétences[[#This Row],[Salarié (NOM Prénom)]],Salariés[NOM et Prénom],Salariés[Métier actuel])=0,"",_xlfn.XLOOKUP(Compétences[[#This Row],[Salarié (NOM Prénom)]],Salariés[NOM et Prénom],Salariés[Métier actuel])))</f>
        <v>Chef de projet</v>
      </c>
      <c r="G133" s="42" t="str">
        <f>IF(Compétences[[#This Row],[Salarié (NOM Prénom)]]="","",IF(_xlfn.XLOOKUP(Compétences[[#This Row],[Salarié (NOM Prénom)]],Salariés[NOM et Prénom],Salariés[N+1 (NOM Prénom)])=0,"",_xlfn.XLOOKUP(Compétences[[#This Row],[Salarié (NOM Prénom)]],Salariés[NOM et Prénom],Salariés[N+1 (NOM Prénom)])))</f>
        <v/>
      </c>
      <c r="H133" s="42" t="str">
        <f>IF(Compétences[[#This Row],[Salarié (NOM Prénom)]]="","",IF(_xlfn.XLOOKUP(Compétences[[#This Row],[Salarié (NOM Prénom)]],Salariés[NOM et Prénom],Salariés[Sexe])=0,"",_xlfn.XLOOKUP(Compétences[[#This Row],[Salarié (NOM Prénom)]],Salariés[NOM et Prénom],Salariés[Sexe])))</f>
        <v>Homme</v>
      </c>
      <c r="I133" s="42" t="str">
        <f>IF(Compétences[[#This Row],[Salarié (NOM Prénom)]]="","",IF(_xlfn.XLOOKUP(Compétences[[#This Row],[Salarié (NOM Prénom)]],Salariés[NOM et Prénom],Salariés[Service])=0,"",_xlfn.XLOOKUP(Compétences[[#This Row],[Salarié (NOM Prénom)]],Salariés[NOM et Prénom],Salariés[Service])))</f>
        <v>IT</v>
      </c>
      <c r="J133" s="43">
        <f>_xlfn.AGGREGATE(3,5,Compétences[[#This Row],[Salarié (NOM Prénom)]])</f>
        <v>1</v>
      </c>
    </row>
    <row r="134" spans="1:10" ht="16">
      <c r="A134" s="1" t="s">
        <v>96</v>
      </c>
      <c r="B134" s="1" t="s">
        <v>88</v>
      </c>
      <c r="C134" s="1" t="s">
        <v>114</v>
      </c>
      <c r="D134" s="21">
        <v>3</v>
      </c>
      <c r="E134" s="40">
        <v>3</v>
      </c>
      <c r="F134"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34"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34" s="42" t="str">
        <f>IF(Compétences[[#This Row],[Salarié (NOM Prénom)]]="","",IF(_xlfn.XLOOKUP(Compétences[[#This Row],[Salarié (NOM Prénom)]],Salariés[NOM et Prénom],Salariés[Sexe])=0,"",_xlfn.XLOOKUP(Compétences[[#This Row],[Salarié (NOM Prénom)]],Salariés[NOM et Prénom],Salariés[Sexe])))</f>
        <v>Homme</v>
      </c>
      <c r="I134" s="42" t="str">
        <f>IF(Compétences[[#This Row],[Salarié (NOM Prénom)]]="","",IF(_xlfn.XLOOKUP(Compétences[[#This Row],[Salarié (NOM Prénom)]],Salariés[NOM et Prénom],Salariés[Service])=0,"",_xlfn.XLOOKUP(Compétences[[#This Row],[Salarié (NOM Prénom)]],Salariés[NOM et Prénom],Salariés[Service])))</f>
        <v>IT</v>
      </c>
      <c r="J134" s="43">
        <f>_xlfn.AGGREGATE(3,5,Compétences[[#This Row],[Salarié (NOM Prénom)]])</f>
        <v>1</v>
      </c>
    </row>
    <row r="135" spans="1:10" ht="16">
      <c r="A135" s="1" t="s">
        <v>96</v>
      </c>
      <c r="B135" s="1" t="s">
        <v>88</v>
      </c>
      <c r="C135" s="1" t="s">
        <v>127</v>
      </c>
      <c r="D135" s="21">
        <v>3</v>
      </c>
      <c r="E135" s="40">
        <v>4</v>
      </c>
      <c r="F135"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35"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35" s="42" t="str">
        <f>IF(Compétences[[#This Row],[Salarié (NOM Prénom)]]="","",IF(_xlfn.XLOOKUP(Compétences[[#This Row],[Salarié (NOM Prénom)]],Salariés[NOM et Prénom],Salariés[Sexe])=0,"",_xlfn.XLOOKUP(Compétences[[#This Row],[Salarié (NOM Prénom)]],Salariés[NOM et Prénom],Salariés[Sexe])))</f>
        <v>Homme</v>
      </c>
      <c r="I135" s="42" t="str">
        <f>IF(Compétences[[#This Row],[Salarié (NOM Prénom)]]="","",IF(_xlfn.XLOOKUP(Compétences[[#This Row],[Salarié (NOM Prénom)]],Salariés[NOM et Prénom],Salariés[Service])=0,"",_xlfn.XLOOKUP(Compétences[[#This Row],[Salarié (NOM Prénom)]],Salariés[NOM et Prénom],Salariés[Service])))</f>
        <v>IT</v>
      </c>
      <c r="J135" s="43">
        <f>_xlfn.AGGREGATE(3,5,Compétences[[#This Row],[Salarié (NOM Prénom)]])</f>
        <v>1</v>
      </c>
    </row>
    <row r="136" spans="1:10" ht="16">
      <c r="A136" s="1" t="s">
        <v>96</v>
      </c>
      <c r="B136" s="1" t="s">
        <v>94</v>
      </c>
      <c r="C136" s="1" t="s">
        <v>95</v>
      </c>
      <c r="D136" s="21">
        <v>1</v>
      </c>
      <c r="E136" s="40">
        <v>4</v>
      </c>
      <c r="F136"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36"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36" s="42" t="str">
        <f>IF(Compétences[[#This Row],[Salarié (NOM Prénom)]]="","",IF(_xlfn.XLOOKUP(Compétences[[#This Row],[Salarié (NOM Prénom)]],Salariés[NOM et Prénom],Salariés[Sexe])=0,"",_xlfn.XLOOKUP(Compétences[[#This Row],[Salarié (NOM Prénom)]],Salariés[NOM et Prénom],Salariés[Sexe])))</f>
        <v>Homme</v>
      </c>
      <c r="I136" s="42" t="str">
        <f>IF(Compétences[[#This Row],[Salarié (NOM Prénom)]]="","",IF(_xlfn.XLOOKUP(Compétences[[#This Row],[Salarié (NOM Prénom)]],Salariés[NOM et Prénom],Salariés[Service])=0,"",_xlfn.XLOOKUP(Compétences[[#This Row],[Salarié (NOM Prénom)]],Salariés[NOM et Prénom],Salariés[Service])))</f>
        <v>IT</v>
      </c>
      <c r="J136" s="43">
        <f>_xlfn.AGGREGATE(3,5,Compétences[[#This Row],[Salarié (NOM Prénom)]])</f>
        <v>1</v>
      </c>
    </row>
    <row r="137" spans="1:10" ht="16">
      <c r="A137" s="1" t="s">
        <v>96</v>
      </c>
      <c r="B137" s="1" t="s">
        <v>94</v>
      </c>
      <c r="C137" s="1" t="s">
        <v>111</v>
      </c>
      <c r="D137" s="21">
        <v>3</v>
      </c>
      <c r="E137" s="40">
        <v>1</v>
      </c>
      <c r="F137"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37"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37" s="42" t="str">
        <f>IF(Compétences[[#This Row],[Salarié (NOM Prénom)]]="","",IF(_xlfn.XLOOKUP(Compétences[[#This Row],[Salarié (NOM Prénom)]],Salariés[NOM et Prénom],Salariés[Sexe])=0,"",_xlfn.XLOOKUP(Compétences[[#This Row],[Salarié (NOM Prénom)]],Salariés[NOM et Prénom],Salariés[Sexe])))</f>
        <v>Homme</v>
      </c>
      <c r="I137" s="42" t="str">
        <f>IF(Compétences[[#This Row],[Salarié (NOM Prénom)]]="","",IF(_xlfn.XLOOKUP(Compétences[[#This Row],[Salarié (NOM Prénom)]],Salariés[NOM et Prénom],Salariés[Service])=0,"",_xlfn.XLOOKUP(Compétences[[#This Row],[Salarié (NOM Prénom)]],Salariés[NOM et Prénom],Salariés[Service])))</f>
        <v>IT</v>
      </c>
      <c r="J137" s="43">
        <f>_xlfn.AGGREGATE(3,5,Compétences[[#This Row],[Salarié (NOM Prénom)]])</f>
        <v>1</v>
      </c>
    </row>
    <row r="138" spans="1:10" ht="16">
      <c r="A138" s="1" t="s">
        <v>96</v>
      </c>
      <c r="B138" s="1" t="s">
        <v>94</v>
      </c>
      <c r="C138" s="1" t="s">
        <v>121</v>
      </c>
      <c r="D138" s="21">
        <v>3</v>
      </c>
      <c r="E138" s="40">
        <v>1</v>
      </c>
      <c r="F138"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38"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38" s="42" t="str">
        <f>IF(Compétences[[#This Row],[Salarié (NOM Prénom)]]="","",IF(_xlfn.XLOOKUP(Compétences[[#This Row],[Salarié (NOM Prénom)]],Salariés[NOM et Prénom],Salariés[Sexe])=0,"",_xlfn.XLOOKUP(Compétences[[#This Row],[Salarié (NOM Prénom)]],Salariés[NOM et Prénom],Salariés[Sexe])))</f>
        <v>Homme</v>
      </c>
      <c r="I138" s="42" t="str">
        <f>IF(Compétences[[#This Row],[Salarié (NOM Prénom)]]="","",IF(_xlfn.XLOOKUP(Compétences[[#This Row],[Salarié (NOM Prénom)]],Salariés[NOM et Prénom],Salariés[Service])=0,"",_xlfn.XLOOKUP(Compétences[[#This Row],[Salarié (NOM Prénom)]],Salariés[NOM et Prénom],Salariés[Service])))</f>
        <v>IT</v>
      </c>
      <c r="J138" s="43">
        <f>_xlfn.AGGREGATE(3,5,Compétences[[#This Row],[Salarié (NOM Prénom)]])</f>
        <v>1</v>
      </c>
    </row>
    <row r="139" spans="1:10" ht="16">
      <c r="A139" s="1" t="s">
        <v>96</v>
      </c>
      <c r="B139" s="1" t="s">
        <v>94</v>
      </c>
      <c r="C139" s="1" t="s">
        <v>131</v>
      </c>
      <c r="D139" s="21">
        <v>2</v>
      </c>
      <c r="E139" s="40">
        <v>3</v>
      </c>
      <c r="F139"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39"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39" s="42" t="str">
        <f>IF(Compétences[[#This Row],[Salarié (NOM Prénom)]]="","",IF(_xlfn.XLOOKUP(Compétences[[#This Row],[Salarié (NOM Prénom)]],Salariés[NOM et Prénom],Salariés[Sexe])=0,"",_xlfn.XLOOKUP(Compétences[[#This Row],[Salarié (NOM Prénom)]],Salariés[NOM et Prénom],Salariés[Sexe])))</f>
        <v>Homme</v>
      </c>
      <c r="I139" s="42" t="str">
        <f>IF(Compétences[[#This Row],[Salarié (NOM Prénom)]]="","",IF(_xlfn.XLOOKUP(Compétences[[#This Row],[Salarié (NOM Prénom)]],Salariés[NOM et Prénom],Salariés[Service])=0,"",_xlfn.XLOOKUP(Compétences[[#This Row],[Salarié (NOM Prénom)]],Salariés[NOM et Prénom],Salariés[Service])))</f>
        <v>IT</v>
      </c>
      <c r="J139" s="43">
        <f>_xlfn.AGGREGATE(3,5,Compétences[[#This Row],[Salarié (NOM Prénom)]])</f>
        <v>1</v>
      </c>
    </row>
    <row r="140" spans="1:10" ht="16">
      <c r="A140" s="1" t="s">
        <v>96</v>
      </c>
      <c r="B140" s="1" t="s">
        <v>94</v>
      </c>
      <c r="C140" s="1" t="s">
        <v>31</v>
      </c>
      <c r="D140" s="21">
        <v>3</v>
      </c>
      <c r="E140" s="40">
        <v>3</v>
      </c>
      <c r="F140"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40"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40" s="42" t="str">
        <f>IF(Compétences[[#This Row],[Salarié (NOM Prénom)]]="","",IF(_xlfn.XLOOKUP(Compétences[[#This Row],[Salarié (NOM Prénom)]],Salariés[NOM et Prénom],Salariés[Sexe])=0,"",_xlfn.XLOOKUP(Compétences[[#This Row],[Salarié (NOM Prénom)]],Salariés[NOM et Prénom],Salariés[Sexe])))</f>
        <v>Homme</v>
      </c>
      <c r="I140" s="42" t="str">
        <f>IF(Compétences[[#This Row],[Salarié (NOM Prénom)]]="","",IF(_xlfn.XLOOKUP(Compétences[[#This Row],[Salarié (NOM Prénom)]],Salariés[NOM et Prénom],Salariés[Service])=0,"",_xlfn.XLOOKUP(Compétences[[#This Row],[Salarié (NOM Prénom)]],Salariés[NOM et Prénom],Salariés[Service])))</f>
        <v>IT</v>
      </c>
      <c r="J140" s="43">
        <f>_xlfn.AGGREGATE(3,5,Compétences[[#This Row],[Salarié (NOM Prénom)]])</f>
        <v>1</v>
      </c>
    </row>
    <row r="141" spans="1:10" ht="16">
      <c r="A141" s="1" t="s">
        <v>96</v>
      </c>
      <c r="B141" s="1" t="s">
        <v>94</v>
      </c>
      <c r="C141" s="1" t="s">
        <v>143</v>
      </c>
      <c r="D141" s="21">
        <v>1</v>
      </c>
      <c r="E141" s="40">
        <v>3</v>
      </c>
      <c r="F141"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141"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141" s="42" t="str">
        <f>IF(Compétences[[#This Row],[Salarié (NOM Prénom)]]="","",IF(_xlfn.XLOOKUP(Compétences[[#This Row],[Salarié (NOM Prénom)]],Salariés[NOM et Prénom],Salariés[Sexe])=0,"",_xlfn.XLOOKUP(Compétences[[#This Row],[Salarié (NOM Prénom)]],Salariés[NOM et Prénom],Salariés[Sexe])))</f>
        <v>Homme</v>
      </c>
      <c r="I141" s="42" t="str">
        <f>IF(Compétences[[#This Row],[Salarié (NOM Prénom)]]="","",IF(_xlfn.XLOOKUP(Compétences[[#This Row],[Salarié (NOM Prénom)]],Salariés[NOM et Prénom],Salariés[Service])=0,"",_xlfn.XLOOKUP(Compétences[[#This Row],[Salarié (NOM Prénom)]],Salariés[NOM et Prénom],Salariés[Service])))</f>
        <v>IT</v>
      </c>
      <c r="J141" s="43">
        <f>_xlfn.AGGREGATE(3,5,Compétences[[#This Row],[Salarié (NOM Prénom)]])</f>
        <v>1</v>
      </c>
    </row>
    <row r="142" spans="1:10" ht="16">
      <c r="A142" s="1" t="s">
        <v>82</v>
      </c>
      <c r="B142" s="1" t="s">
        <v>88</v>
      </c>
      <c r="C142" s="1" t="s">
        <v>119</v>
      </c>
      <c r="D142" s="21">
        <v>3</v>
      </c>
      <c r="E142" s="40">
        <v>2</v>
      </c>
      <c r="F142"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2" s="42" t="str">
        <f>IF(Compétences[[#This Row],[Salarié (NOM Prénom)]]="","",IF(_xlfn.XLOOKUP(Compétences[[#This Row],[Salarié (NOM Prénom)]],Salariés[NOM et Prénom],Salariés[N+1 (NOM Prénom)])=0,"",_xlfn.XLOOKUP(Compétences[[#This Row],[Salarié (NOM Prénom)]],Salariés[NOM et Prénom],Salariés[N+1 (NOM Prénom)])))</f>
        <v>FIGUIER Gaël</v>
      </c>
      <c r="H142" s="42" t="str">
        <f>IF(Compétences[[#This Row],[Salarié (NOM Prénom)]]="","",IF(_xlfn.XLOOKUP(Compétences[[#This Row],[Salarié (NOM Prénom)]],Salariés[NOM et Prénom],Salariés[Sexe])=0,"",_xlfn.XLOOKUP(Compétences[[#This Row],[Salarié (NOM Prénom)]],Salariés[NOM et Prénom],Salariés[Sexe])))</f>
        <v>Homme</v>
      </c>
      <c r="I142" s="42" t="str">
        <f>IF(Compétences[[#This Row],[Salarié (NOM Prénom)]]="","",IF(_xlfn.XLOOKUP(Compétences[[#This Row],[Salarié (NOM Prénom)]],Salariés[NOM et Prénom],Salariés[Service])=0,"",_xlfn.XLOOKUP(Compétences[[#This Row],[Salarié (NOM Prénom)]],Salariés[NOM et Prénom],Salariés[Service])))</f>
        <v>Vente</v>
      </c>
      <c r="J142" s="43">
        <f>_xlfn.AGGREGATE(3,5,Compétences[[#This Row],[Salarié (NOM Prénom)]])</f>
        <v>1</v>
      </c>
    </row>
    <row r="143" spans="1:10" ht="16">
      <c r="A143" s="1" t="s">
        <v>82</v>
      </c>
      <c r="B143" s="1" t="s">
        <v>88</v>
      </c>
      <c r="C143" s="1" t="s">
        <v>122</v>
      </c>
      <c r="D143" s="21">
        <v>2</v>
      </c>
      <c r="E143" s="40">
        <v>3</v>
      </c>
      <c r="F143"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3" s="42" t="str">
        <f>IF(Compétences[[#This Row],[Salarié (NOM Prénom)]]="","",IF(_xlfn.XLOOKUP(Compétences[[#This Row],[Salarié (NOM Prénom)]],Salariés[NOM et Prénom],Salariés[N+1 (NOM Prénom)])=0,"",_xlfn.XLOOKUP(Compétences[[#This Row],[Salarié (NOM Prénom)]],Salariés[NOM et Prénom],Salariés[N+1 (NOM Prénom)])))</f>
        <v>FIGUIER Gaël</v>
      </c>
      <c r="H143" s="42" t="str">
        <f>IF(Compétences[[#This Row],[Salarié (NOM Prénom)]]="","",IF(_xlfn.XLOOKUP(Compétences[[#This Row],[Salarié (NOM Prénom)]],Salariés[NOM et Prénom],Salariés[Sexe])=0,"",_xlfn.XLOOKUP(Compétences[[#This Row],[Salarié (NOM Prénom)]],Salariés[NOM et Prénom],Salariés[Sexe])))</f>
        <v>Homme</v>
      </c>
      <c r="I143" s="42" t="str">
        <f>IF(Compétences[[#This Row],[Salarié (NOM Prénom)]]="","",IF(_xlfn.XLOOKUP(Compétences[[#This Row],[Salarié (NOM Prénom)]],Salariés[NOM et Prénom],Salariés[Service])=0,"",_xlfn.XLOOKUP(Compétences[[#This Row],[Salarié (NOM Prénom)]],Salariés[NOM et Prénom],Salariés[Service])))</f>
        <v>Vente</v>
      </c>
      <c r="J143" s="43">
        <f>_xlfn.AGGREGATE(3,5,Compétences[[#This Row],[Salarié (NOM Prénom)]])</f>
        <v>1</v>
      </c>
    </row>
    <row r="144" spans="1:10" ht="16">
      <c r="A144" s="1" t="s">
        <v>82</v>
      </c>
      <c r="B144" s="1" t="s">
        <v>88</v>
      </c>
      <c r="C144" s="1" t="s">
        <v>125</v>
      </c>
      <c r="D144" s="21">
        <v>3</v>
      </c>
      <c r="E144" s="40">
        <v>4</v>
      </c>
      <c r="F144"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4" s="42" t="str">
        <f>IF(Compétences[[#This Row],[Salarié (NOM Prénom)]]="","",IF(_xlfn.XLOOKUP(Compétences[[#This Row],[Salarié (NOM Prénom)]],Salariés[NOM et Prénom],Salariés[N+1 (NOM Prénom)])=0,"",_xlfn.XLOOKUP(Compétences[[#This Row],[Salarié (NOM Prénom)]],Salariés[NOM et Prénom],Salariés[N+1 (NOM Prénom)])))</f>
        <v>FIGUIER Gaël</v>
      </c>
      <c r="H144" s="42" t="str">
        <f>IF(Compétences[[#This Row],[Salarié (NOM Prénom)]]="","",IF(_xlfn.XLOOKUP(Compétences[[#This Row],[Salarié (NOM Prénom)]],Salariés[NOM et Prénom],Salariés[Sexe])=0,"",_xlfn.XLOOKUP(Compétences[[#This Row],[Salarié (NOM Prénom)]],Salariés[NOM et Prénom],Salariés[Sexe])))</f>
        <v>Homme</v>
      </c>
      <c r="I144" s="42" t="str">
        <f>IF(Compétences[[#This Row],[Salarié (NOM Prénom)]]="","",IF(_xlfn.XLOOKUP(Compétences[[#This Row],[Salarié (NOM Prénom)]],Salariés[NOM et Prénom],Salariés[Service])=0,"",_xlfn.XLOOKUP(Compétences[[#This Row],[Salarié (NOM Prénom)]],Salariés[NOM et Prénom],Salariés[Service])))</f>
        <v>Vente</v>
      </c>
      <c r="J144" s="43">
        <f>_xlfn.AGGREGATE(3,5,Compétences[[#This Row],[Salarié (NOM Prénom)]])</f>
        <v>1</v>
      </c>
    </row>
    <row r="145" spans="1:10" ht="16">
      <c r="A145" s="1" t="s">
        <v>82</v>
      </c>
      <c r="B145" s="1" t="s">
        <v>88</v>
      </c>
      <c r="C145" s="1" t="s">
        <v>138</v>
      </c>
      <c r="D145" s="21">
        <v>3</v>
      </c>
      <c r="E145" s="40">
        <v>3</v>
      </c>
      <c r="F145"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5" s="42" t="str">
        <f>IF(Compétences[[#This Row],[Salarié (NOM Prénom)]]="","",IF(_xlfn.XLOOKUP(Compétences[[#This Row],[Salarié (NOM Prénom)]],Salariés[NOM et Prénom],Salariés[N+1 (NOM Prénom)])=0,"",_xlfn.XLOOKUP(Compétences[[#This Row],[Salarié (NOM Prénom)]],Salariés[NOM et Prénom],Salariés[N+1 (NOM Prénom)])))</f>
        <v>FIGUIER Gaël</v>
      </c>
      <c r="H145" s="42" t="str">
        <f>IF(Compétences[[#This Row],[Salarié (NOM Prénom)]]="","",IF(_xlfn.XLOOKUP(Compétences[[#This Row],[Salarié (NOM Prénom)]],Salariés[NOM et Prénom],Salariés[Sexe])=0,"",_xlfn.XLOOKUP(Compétences[[#This Row],[Salarié (NOM Prénom)]],Salariés[NOM et Prénom],Salariés[Sexe])))</f>
        <v>Homme</v>
      </c>
      <c r="I145" s="42" t="str">
        <f>IF(Compétences[[#This Row],[Salarié (NOM Prénom)]]="","",IF(_xlfn.XLOOKUP(Compétences[[#This Row],[Salarié (NOM Prénom)]],Salariés[NOM et Prénom],Salariés[Service])=0,"",_xlfn.XLOOKUP(Compétences[[#This Row],[Salarié (NOM Prénom)]],Salariés[NOM et Prénom],Salariés[Service])))</f>
        <v>Vente</v>
      </c>
      <c r="J145" s="43">
        <f>_xlfn.AGGREGATE(3,5,Compétences[[#This Row],[Salarié (NOM Prénom)]])</f>
        <v>1</v>
      </c>
    </row>
    <row r="146" spans="1:10" ht="16">
      <c r="A146" s="1" t="s">
        <v>82</v>
      </c>
      <c r="B146" s="1" t="s">
        <v>88</v>
      </c>
      <c r="C146" s="1" t="s">
        <v>144</v>
      </c>
      <c r="D146" s="21">
        <v>4</v>
      </c>
      <c r="E146" s="40">
        <v>4</v>
      </c>
      <c r="F146"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6" s="42" t="str">
        <f>IF(Compétences[[#This Row],[Salarié (NOM Prénom)]]="","",IF(_xlfn.XLOOKUP(Compétences[[#This Row],[Salarié (NOM Prénom)]],Salariés[NOM et Prénom],Salariés[N+1 (NOM Prénom)])=0,"",_xlfn.XLOOKUP(Compétences[[#This Row],[Salarié (NOM Prénom)]],Salariés[NOM et Prénom],Salariés[N+1 (NOM Prénom)])))</f>
        <v>FIGUIER Gaël</v>
      </c>
      <c r="H146" s="42" t="str">
        <f>IF(Compétences[[#This Row],[Salarié (NOM Prénom)]]="","",IF(_xlfn.XLOOKUP(Compétences[[#This Row],[Salarié (NOM Prénom)]],Salariés[NOM et Prénom],Salariés[Sexe])=0,"",_xlfn.XLOOKUP(Compétences[[#This Row],[Salarié (NOM Prénom)]],Salariés[NOM et Prénom],Salariés[Sexe])))</f>
        <v>Homme</v>
      </c>
      <c r="I146" s="42" t="str">
        <f>IF(Compétences[[#This Row],[Salarié (NOM Prénom)]]="","",IF(_xlfn.XLOOKUP(Compétences[[#This Row],[Salarié (NOM Prénom)]],Salariés[NOM et Prénom],Salariés[Service])=0,"",_xlfn.XLOOKUP(Compétences[[#This Row],[Salarié (NOM Prénom)]],Salariés[NOM et Prénom],Salariés[Service])))</f>
        <v>Vente</v>
      </c>
      <c r="J146" s="43">
        <f>_xlfn.AGGREGATE(3,5,Compétences[[#This Row],[Salarié (NOM Prénom)]])</f>
        <v>1</v>
      </c>
    </row>
    <row r="147" spans="1:10" ht="16">
      <c r="A147" s="1" t="s">
        <v>82</v>
      </c>
      <c r="B147" s="1" t="s">
        <v>94</v>
      </c>
      <c r="C147" s="1" t="s">
        <v>95</v>
      </c>
      <c r="D147" s="21">
        <v>4</v>
      </c>
      <c r="E147" s="40">
        <v>3</v>
      </c>
      <c r="F147"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7" s="42" t="str">
        <f>IF(Compétences[[#This Row],[Salarié (NOM Prénom)]]="","",IF(_xlfn.XLOOKUP(Compétences[[#This Row],[Salarié (NOM Prénom)]],Salariés[NOM et Prénom],Salariés[N+1 (NOM Prénom)])=0,"",_xlfn.XLOOKUP(Compétences[[#This Row],[Salarié (NOM Prénom)]],Salariés[NOM et Prénom],Salariés[N+1 (NOM Prénom)])))</f>
        <v>FIGUIER Gaël</v>
      </c>
      <c r="H147" s="42" t="str">
        <f>IF(Compétences[[#This Row],[Salarié (NOM Prénom)]]="","",IF(_xlfn.XLOOKUP(Compétences[[#This Row],[Salarié (NOM Prénom)]],Salariés[NOM et Prénom],Salariés[Sexe])=0,"",_xlfn.XLOOKUP(Compétences[[#This Row],[Salarié (NOM Prénom)]],Salariés[NOM et Prénom],Salariés[Sexe])))</f>
        <v>Homme</v>
      </c>
      <c r="I147" s="42" t="str">
        <f>IF(Compétences[[#This Row],[Salarié (NOM Prénom)]]="","",IF(_xlfn.XLOOKUP(Compétences[[#This Row],[Salarié (NOM Prénom)]],Salariés[NOM et Prénom],Salariés[Service])=0,"",_xlfn.XLOOKUP(Compétences[[#This Row],[Salarié (NOM Prénom)]],Salariés[NOM et Prénom],Salariés[Service])))</f>
        <v>Vente</v>
      </c>
      <c r="J147" s="43">
        <f>_xlfn.AGGREGATE(3,5,Compétences[[#This Row],[Salarié (NOM Prénom)]])</f>
        <v>1</v>
      </c>
    </row>
    <row r="148" spans="1:10" ht="16">
      <c r="A148" s="1" t="s">
        <v>82</v>
      </c>
      <c r="B148" s="1" t="s">
        <v>94</v>
      </c>
      <c r="C148" s="1" t="s">
        <v>103</v>
      </c>
      <c r="D148" s="21">
        <v>1</v>
      </c>
      <c r="E148" s="40">
        <v>3</v>
      </c>
      <c r="F148"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8" s="42" t="str">
        <f>IF(Compétences[[#This Row],[Salarié (NOM Prénom)]]="","",IF(_xlfn.XLOOKUP(Compétences[[#This Row],[Salarié (NOM Prénom)]],Salariés[NOM et Prénom],Salariés[N+1 (NOM Prénom)])=0,"",_xlfn.XLOOKUP(Compétences[[#This Row],[Salarié (NOM Prénom)]],Salariés[NOM et Prénom],Salariés[N+1 (NOM Prénom)])))</f>
        <v>FIGUIER Gaël</v>
      </c>
      <c r="H148" s="42" t="str">
        <f>IF(Compétences[[#This Row],[Salarié (NOM Prénom)]]="","",IF(_xlfn.XLOOKUP(Compétences[[#This Row],[Salarié (NOM Prénom)]],Salariés[NOM et Prénom],Salariés[Sexe])=0,"",_xlfn.XLOOKUP(Compétences[[#This Row],[Salarié (NOM Prénom)]],Salariés[NOM et Prénom],Salariés[Sexe])))</f>
        <v>Homme</v>
      </c>
      <c r="I148" s="42" t="str">
        <f>IF(Compétences[[#This Row],[Salarié (NOM Prénom)]]="","",IF(_xlfn.XLOOKUP(Compétences[[#This Row],[Salarié (NOM Prénom)]],Salariés[NOM et Prénom],Salariés[Service])=0,"",_xlfn.XLOOKUP(Compétences[[#This Row],[Salarié (NOM Prénom)]],Salariés[NOM et Prénom],Salariés[Service])))</f>
        <v>Vente</v>
      </c>
      <c r="J148" s="43">
        <f>_xlfn.AGGREGATE(3,5,Compétences[[#This Row],[Salarié (NOM Prénom)]])</f>
        <v>1</v>
      </c>
    </row>
    <row r="149" spans="1:10" ht="16">
      <c r="A149" s="1" t="s">
        <v>82</v>
      </c>
      <c r="B149" s="1" t="s">
        <v>94</v>
      </c>
      <c r="C149" s="1" t="s">
        <v>115</v>
      </c>
      <c r="D149" s="21">
        <v>4</v>
      </c>
      <c r="E149" s="40">
        <v>1</v>
      </c>
      <c r="F149"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49" s="42" t="str">
        <f>IF(Compétences[[#This Row],[Salarié (NOM Prénom)]]="","",IF(_xlfn.XLOOKUP(Compétences[[#This Row],[Salarié (NOM Prénom)]],Salariés[NOM et Prénom],Salariés[N+1 (NOM Prénom)])=0,"",_xlfn.XLOOKUP(Compétences[[#This Row],[Salarié (NOM Prénom)]],Salariés[NOM et Prénom],Salariés[N+1 (NOM Prénom)])))</f>
        <v>FIGUIER Gaël</v>
      </c>
      <c r="H149" s="42" t="str">
        <f>IF(Compétences[[#This Row],[Salarié (NOM Prénom)]]="","",IF(_xlfn.XLOOKUP(Compétences[[#This Row],[Salarié (NOM Prénom)]],Salariés[NOM et Prénom],Salariés[Sexe])=0,"",_xlfn.XLOOKUP(Compétences[[#This Row],[Salarié (NOM Prénom)]],Salariés[NOM et Prénom],Salariés[Sexe])))</f>
        <v>Homme</v>
      </c>
      <c r="I149" s="42" t="str">
        <f>IF(Compétences[[#This Row],[Salarié (NOM Prénom)]]="","",IF(_xlfn.XLOOKUP(Compétences[[#This Row],[Salarié (NOM Prénom)]],Salariés[NOM et Prénom],Salariés[Service])=0,"",_xlfn.XLOOKUP(Compétences[[#This Row],[Salarié (NOM Prénom)]],Salariés[NOM et Prénom],Salariés[Service])))</f>
        <v>Vente</v>
      </c>
      <c r="J149" s="43">
        <f>_xlfn.AGGREGATE(3,5,Compétences[[#This Row],[Salarié (NOM Prénom)]])</f>
        <v>1</v>
      </c>
    </row>
    <row r="150" spans="1:10" ht="16">
      <c r="A150" s="1" t="s">
        <v>82</v>
      </c>
      <c r="B150" s="1" t="s">
        <v>94</v>
      </c>
      <c r="C150" s="1" t="s">
        <v>137</v>
      </c>
      <c r="D150" s="21">
        <v>2</v>
      </c>
      <c r="E150" s="40">
        <v>3</v>
      </c>
      <c r="F150"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150" s="42" t="str">
        <f>IF(Compétences[[#This Row],[Salarié (NOM Prénom)]]="","",IF(_xlfn.XLOOKUP(Compétences[[#This Row],[Salarié (NOM Prénom)]],Salariés[NOM et Prénom],Salariés[N+1 (NOM Prénom)])=0,"",_xlfn.XLOOKUP(Compétences[[#This Row],[Salarié (NOM Prénom)]],Salariés[NOM et Prénom],Salariés[N+1 (NOM Prénom)])))</f>
        <v>FIGUIER Gaël</v>
      </c>
      <c r="H150" s="42" t="str">
        <f>IF(Compétences[[#This Row],[Salarié (NOM Prénom)]]="","",IF(_xlfn.XLOOKUP(Compétences[[#This Row],[Salarié (NOM Prénom)]],Salariés[NOM et Prénom],Salariés[Sexe])=0,"",_xlfn.XLOOKUP(Compétences[[#This Row],[Salarié (NOM Prénom)]],Salariés[NOM et Prénom],Salariés[Sexe])))</f>
        <v>Homme</v>
      </c>
      <c r="I150" s="42" t="str">
        <f>IF(Compétences[[#This Row],[Salarié (NOM Prénom)]]="","",IF(_xlfn.XLOOKUP(Compétences[[#This Row],[Salarié (NOM Prénom)]],Salariés[NOM et Prénom],Salariés[Service])=0,"",_xlfn.XLOOKUP(Compétences[[#This Row],[Salarié (NOM Prénom)]],Salariés[NOM et Prénom],Salariés[Service])))</f>
        <v>Vente</v>
      </c>
      <c r="J150" s="43">
        <f>_xlfn.AGGREGATE(3,5,Compétences[[#This Row],[Salarié (NOM Prénom)]])</f>
        <v>1</v>
      </c>
    </row>
    <row r="151" spans="1:10" ht="16">
      <c r="A151" s="1" t="s">
        <v>14</v>
      </c>
      <c r="B151" s="1" t="s">
        <v>88</v>
      </c>
      <c r="C151" s="1" t="s">
        <v>113</v>
      </c>
      <c r="D151" s="21">
        <v>1</v>
      </c>
      <c r="E151" s="40">
        <v>3</v>
      </c>
      <c r="F151"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1" s="42" t="str">
        <f>IF(Compétences[[#This Row],[Salarié (NOM Prénom)]]="","",IF(_xlfn.XLOOKUP(Compétences[[#This Row],[Salarié (NOM Prénom)]],Salariés[NOM et Prénom],Salariés[N+1 (NOM Prénom)])=0,"",_xlfn.XLOOKUP(Compétences[[#This Row],[Salarié (NOM Prénom)]],Salariés[NOM et Prénom],Salariés[N+1 (NOM Prénom)])))</f>
        <v/>
      </c>
      <c r="H151" s="42" t="str">
        <f>IF(Compétences[[#This Row],[Salarié (NOM Prénom)]]="","",IF(_xlfn.XLOOKUP(Compétences[[#This Row],[Salarié (NOM Prénom)]],Salariés[NOM et Prénom],Salariés[Sexe])=0,"",_xlfn.XLOOKUP(Compétences[[#This Row],[Salarié (NOM Prénom)]],Salariés[NOM et Prénom],Salariés[Sexe])))</f>
        <v>Femme</v>
      </c>
      <c r="I151" s="42" t="str">
        <f>IF(Compétences[[#This Row],[Salarié (NOM Prénom)]]="","",IF(_xlfn.XLOOKUP(Compétences[[#This Row],[Salarié (NOM Prénom)]],Salariés[NOM et Prénom],Salariés[Service])=0,"",_xlfn.XLOOKUP(Compétences[[#This Row],[Salarié (NOM Prénom)]],Salariés[NOM et Prénom],Salariés[Service])))</f>
        <v>Finance</v>
      </c>
      <c r="J151" s="43">
        <f>_xlfn.AGGREGATE(3,5,Compétences[[#This Row],[Salarié (NOM Prénom)]])</f>
        <v>1</v>
      </c>
    </row>
    <row r="152" spans="1:10" ht="16">
      <c r="A152" s="1" t="s">
        <v>14</v>
      </c>
      <c r="B152" s="1" t="s">
        <v>88</v>
      </c>
      <c r="C152" s="1" t="s">
        <v>114</v>
      </c>
      <c r="D152" s="21">
        <v>3</v>
      </c>
      <c r="E152" s="40">
        <v>4</v>
      </c>
      <c r="F152"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2" s="42" t="str">
        <f>IF(Compétences[[#This Row],[Salarié (NOM Prénom)]]="","",IF(_xlfn.XLOOKUP(Compétences[[#This Row],[Salarié (NOM Prénom)]],Salariés[NOM et Prénom],Salariés[N+1 (NOM Prénom)])=0,"",_xlfn.XLOOKUP(Compétences[[#This Row],[Salarié (NOM Prénom)]],Salariés[NOM et Prénom],Salariés[N+1 (NOM Prénom)])))</f>
        <v/>
      </c>
      <c r="H152" s="42" t="str">
        <f>IF(Compétences[[#This Row],[Salarié (NOM Prénom)]]="","",IF(_xlfn.XLOOKUP(Compétences[[#This Row],[Salarié (NOM Prénom)]],Salariés[NOM et Prénom],Salariés[Sexe])=0,"",_xlfn.XLOOKUP(Compétences[[#This Row],[Salarié (NOM Prénom)]],Salariés[NOM et Prénom],Salariés[Sexe])))</f>
        <v>Femme</v>
      </c>
      <c r="I152" s="42" t="str">
        <f>IF(Compétences[[#This Row],[Salarié (NOM Prénom)]]="","",IF(_xlfn.XLOOKUP(Compétences[[#This Row],[Salarié (NOM Prénom)]],Salariés[NOM et Prénom],Salariés[Service])=0,"",_xlfn.XLOOKUP(Compétences[[#This Row],[Salarié (NOM Prénom)]],Salariés[NOM et Prénom],Salariés[Service])))</f>
        <v>Finance</v>
      </c>
      <c r="J152" s="43">
        <f>_xlfn.AGGREGATE(3,5,Compétences[[#This Row],[Salarié (NOM Prénom)]])</f>
        <v>1</v>
      </c>
    </row>
    <row r="153" spans="1:10" ht="16">
      <c r="A153" s="1" t="s">
        <v>14</v>
      </c>
      <c r="B153" s="1" t="s">
        <v>88</v>
      </c>
      <c r="C153" s="1" t="s">
        <v>125</v>
      </c>
      <c r="D153" s="21">
        <v>4</v>
      </c>
      <c r="E153" s="40">
        <v>3</v>
      </c>
      <c r="F153"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3" s="42" t="str">
        <f>IF(Compétences[[#This Row],[Salarié (NOM Prénom)]]="","",IF(_xlfn.XLOOKUP(Compétences[[#This Row],[Salarié (NOM Prénom)]],Salariés[NOM et Prénom],Salariés[N+1 (NOM Prénom)])=0,"",_xlfn.XLOOKUP(Compétences[[#This Row],[Salarié (NOM Prénom)]],Salariés[NOM et Prénom],Salariés[N+1 (NOM Prénom)])))</f>
        <v/>
      </c>
      <c r="H153" s="42" t="str">
        <f>IF(Compétences[[#This Row],[Salarié (NOM Prénom)]]="","",IF(_xlfn.XLOOKUP(Compétences[[#This Row],[Salarié (NOM Prénom)]],Salariés[NOM et Prénom],Salariés[Sexe])=0,"",_xlfn.XLOOKUP(Compétences[[#This Row],[Salarié (NOM Prénom)]],Salariés[NOM et Prénom],Salariés[Sexe])))</f>
        <v>Femme</v>
      </c>
      <c r="I153" s="42" t="str">
        <f>IF(Compétences[[#This Row],[Salarié (NOM Prénom)]]="","",IF(_xlfn.XLOOKUP(Compétences[[#This Row],[Salarié (NOM Prénom)]],Salariés[NOM et Prénom],Salariés[Service])=0,"",_xlfn.XLOOKUP(Compétences[[#This Row],[Salarié (NOM Prénom)]],Salariés[NOM et Prénom],Salariés[Service])))</f>
        <v>Finance</v>
      </c>
      <c r="J153" s="43">
        <f>_xlfn.AGGREGATE(3,5,Compétences[[#This Row],[Salarié (NOM Prénom)]])</f>
        <v>1</v>
      </c>
    </row>
    <row r="154" spans="1:10" ht="16">
      <c r="A154" s="1" t="s">
        <v>14</v>
      </c>
      <c r="B154" s="1" t="s">
        <v>88</v>
      </c>
      <c r="C154" s="1" t="s">
        <v>126</v>
      </c>
      <c r="D154" s="21">
        <v>4</v>
      </c>
      <c r="E154" s="40">
        <v>1</v>
      </c>
      <c r="F154"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4" s="42" t="str">
        <f>IF(Compétences[[#This Row],[Salarié (NOM Prénom)]]="","",IF(_xlfn.XLOOKUP(Compétences[[#This Row],[Salarié (NOM Prénom)]],Salariés[NOM et Prénom],Salariés[N+1 (NOM Prénom)])=0,"",_xlfn.XLOOKUP(Compétences[[#This Row],[Salarié (NOM Prénom)]],Salariés[NOM et Prénom],Salariés[N+1 (NOM Prénom)])))</f>
        <v/>
      </c>
      <c r="H154" s="42" t="str">
        <f>IF(Compétences[[#This Row],[Salarié (NOM Prénom)]]="","",IF(_xlfn.XLOOKUP(Compétences[[#This Row],[Salarié (NOM Prénom)]],Salariés[NOM et Prénom],Salariés[Sexe])=0,"",_xlfn.XLOOKUP(Compétences[[#This Row],[Salarié (NOM Prénom)]],Salariés[NOM et Prénom],Salariés[Sexe])))</f>
        <v>Femme</v>
      </c>
      <c r="I154" s="42" t="str">
        <f>IF(Compétences[[#This Row],[Salarié (NOM Prénom)]]="","",IF(_xlfn.XLOOKUP(Compétences[[#This Row],[Salarié (NOM Prénom)]],Salariés[NOM et Prénom],Salariés[Service])=0,"",_xlfn.XLOOKUP(Compétences[[#This Row],[Salarié (NOM Prénom)]],Salariés[NOM et Prénom],Salariés[Service])))</f>
        <v>Finance</v>
      </c>
      <c r="J154" s="43">
        <f>_xlfn.AGGREGATE(3,5,Compétences[[#This Row],[Salarié (NOM Prénom)]])</f>
        <v>1</v>
      </c>
    </row>
    <row r="155" spans="1:10" ht="16">
      <c r="A155" s="1" t="s">
        <v>14</v>
      </c>
      <c r="B155" s="1" t="s">
        <v>88</v>
      </c>
      <c r="C155" s="1" t="s">
        <v>127</v>
      </c>
      <c r="D155" s="21">
        <v>4</v>
      </c>
      <c r="E155" s="40">
        <v>2</v>
      </c>
      <c r="F155"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5" s="42" t="str">
        <f>IF(Compétences[[#This Row],[Salarié (NOM Prénom)]]="","",IF(_xlfn.XLOOKUP(Compétences[[#This Row],[Salarié (NOM Prénom)]],Salariés[NOM et Prénom],Salariés[N+1 (NOM Prénom)])=0,"",_xlfn.XLOOKUP(Compétences[[#This Row],[Salarié (NOM Prénom)]],Salariés[NOM et Prénom],Salariés[N+1 (NOM Prénom)])))</f>
        <v/>
      </c>
      <c r="H155" s="42" t="str">
        <f>IF(Compétences[[#This Row],[Salarié (NOM Prénom)]]="","",IF(_xlfn.XLOOKUP(Compétences[[#This Row],[Salarié (NOM Prénom)]],Salariés[NOM et Prénom],Salariés[Sexe])=0,"",_xlfn.XLOOKUP(Compétences[[#This Row],[Salarié (NOM Prénom)]],Salariés[NOM et Prénom],Salariés[Sexe])))</f>
        <v>Femme</v>
      </c>
      <c r="I155" s="42" t="str">
        <f>IF(Compétences[[#This Row],[Salarié (NOM Prénom)]]="","",IF(_xlfn.XLOOKUP(Compétences[[#This Row],[Salarié (NOM Prénom)]],Salariés[NOM et Prénom],Salariés[Service])=0,"",_xlfn.XLOOKUP(Compétences[[#This Row],[Salarié (NOM Prénom)]],Salariés[NOM et Prénom],Salariés[Service])))</f>
        <v>Finance</v>
      </c>
      <c r="J155" s="43">
        <f>_xlfn.AGGREGATE(3,5,Compétences[[#This Row],[Salarié (NOM Prénom)]])</f>
        <v>1</v>
      </c>
    </row>
    <row r="156" spans="1:10" ht="16">
      <c r="A156" s="1" t="s">
        <v>14</v>
      </c>
      <c r="B156" s="1" t="s">
        <v>88</v>
      </c>
      <c r="C156" s="1" t="s">
        <v>135</v>
      </c>
      <c r="D156" s="21">
        <v>3</v>
      </c>
      <c r="E156" s="40">
        <v>3</v>
      </c>
      <c r="F156"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6" s="42" t="str">
        <f>IF(Compétences[[#This Row],[Salarié (NOM Prénom)]]="","",IF(_xlfn.XLOOKUP(Compétences[[#This Row],[Salarié (NOM Prénom)]],Salariés[NOM et Prénom],Salariés[N+1 (NOM Prénom)])=0,"",_xlfn.XLOOKUP(Compétences[[#This Row],[Salarié (NOM Prénom)]],Salariés[NOM et Prénom],Salariés[N+1 (NOM Prénom)])))</f>
        <v/>
      </c>
      <c r="H156" s="42" t="str">
        <f>IF(Compétences[[#This Row],[Salarié (NOM Prénom)]]="","",IF(_xlfn.XLOOKUP(Compétences[[#This Row],[Salarié (NOM Prénom)]],Salariés[NOM et Prénom],Salariés[Sexe])=0,"",_xlfn.XLOOKUP(Compétences[[#This Row],[Salarié (NOM Prénom)]],Salariés[NOM et Prénom],Salariés[Sexe])))</f>
        <v>Femme</v>
      </c>
      <c r="I156" s="42" t="str">
        <f>IF(Compétences[[#This Row],[Salarié (NOM Prénom)]]="","",IF(_xlfn.XLOOKUP(Compétences[[#This Row],[Salarié (NOM Prénom)]],Salariés[NOM et Prénom],Salariés[Service])=0,"",_xlfn.XLOOKUP(Compétences[[#This Row],[Salarié (NOM Prénom)]],Salariés[NOM et Prénom],Salariés[Service])))</f>
        <v>Finance</v>
      </c>
      <c r="J156" s="43">
        <f>_xlfn.AGGREGATE(3,5,Compétences[[#This Row],[Salarié (NOM Prénom)]])</f>
        <v>1</v>
      </c>
    </row>
    <row r="157" spans="1:10" ht="16">
      <c r="A157" s="1" t="s">
        <v>14</v>
      </c>
      <c r="B157" s="1" t="s">
        <v>94</v>
      </c>
      <c r="C157" s="1" t="s">
        <v>111</v>
      </c>
      <c r="D157" s="21">
        <v>3</v>
      </c>
      <c r="E157" s="40">
        <v>1</v>
      </c>
      <c r="F157"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7" s="42" t="str">
        <f>IF(Compétences[[#This Row],[Salarié (NOM Prénom)]]="","",IF(_xlfn.XLOOKUP(Compétences[[#This Row],[Salarié (NOM Prénom)]],Salariés[NOM et Prénom],Salariés[N+1 (NOM Prénom)])=0,"",_xlfn.XLOOKUP(Compétences[[#This Row],[Salarié (NOM Prénom)]],Salariés[NOM et Prénom],Salariés[N+1 (NOM Prénom)])))</f>
        <v/>
      </c>
      <c r="H157" s="42" t="str">
        <f>IF(Compétences[[#This Row],[Salarié (NOM Prénom)]]="","",IF(_xlfn.XLOOKUP(Compétences[[#This Row],[Salarié (NOM Prénom)]],Salariés[NOM et Prénom],Salariés[Sexe])=0,"",_xlfn.XLOOKUP(Compétences[[#This Row],[Salarié (NOM Prénom)]],Salariés[NOM et Prénom],Salariés[Sexe])))</f>
        <v>Femme</v>
      </c>
      <c r="I157" s="42" t="str">
        <f>IF(Compétences[[#This Row],[Salarié (NOM Prénom)]]="","",IF(_xlfn.XLOOKUP(Compétences[[#This Row],[Salarié (NOM Prénom)]],Salariés[NOM et Prénom],Salariés[Service])=0,"",_xlfn.XLOOKUP(Compétences[[#This Row],[Salarié (NOM Prénom)]],Salariés[NOM et Prénom],Salariés[Service])))</f>
        <v>Finance</v>
      </c>
      <c r="J157" s="43">
        <f>_xlfn.AGGREGATE(3,5,Compétences[[#This Row],[Salarié (NOM Prénom)]])</f>
        <v>1</v>
      </c>
    </row>
    <row r="158" spans="1:10" ht="16">
      <c r="A158" s="1" t="s">
        <v>14</v>
      </c>
      <c r="B158" s="1" t="s">
        <v>94</v>
      </c>
      <c r="C158" s="1" t="s">
        <v>131</v>
      </c>
      <c r="D158" s="21">
        <v>4</v>
      </c>
      <c r="E158" s="40">
        <v>2</v>
      </c>
      <c r="F158"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8" s="42" t="str">
        <f>IF(Compétences[[#This Row],[Salarié (NOM Prénom)]]="","",IF(_xlfn.XLOOKUP(Compétences[[#This Row],[Salarié (NOM Prénom)]],Salariés[NOM et Prénom],Salariés[N+1 (NOM Prénom)])=0,"",_xlfn.XLOOKUP(Compétences[[#This Row],[Salarié (NOM Prénom)]],Salariés[NOM et Prénom],Salariés[N+1 (NOM Prénom)])))</f>
        <v/>
      </c>
      <c r="H158" s="42" t="str">
        <f>IF(Compétences[[#This Row],[Salarié (NOM Prénom)]]="","",IF(_xlfn.XLOOKUP(Compétences[[#This Row],[Salarié (NOM Prénom)]],Salariés[NOM et Prénom],Salariés[Sexe])=0,"",_xlfn.XLOOKUP(Compétences[[#This Row],[Salarié (NOM Prénom)]],Salariés[NOM et Prénom],Salariés[Sexe])))</f>
        <v>Femme</v>
      </c>
      <c r="I158" s="42" t="str">
        <f>IF(Compétences[[#This Row],[Salarié (NOM Prénom)]]="","",IF(_xlfn.XLOOKUP(Compétences[[#This Row],[Salarié (NOM Prénom)]],Salariés[NOM et Prénom],Salariés[Service])=0,"",_xlfn.XLOOKUP(Compétences[[#This Row],[Salarié (NOM Prénom)]],Salariés[NOM et Prénom],Salariés[Service])))</f>
        <v>Finance</v>
      </c>
      <c r="J158" s="43">
        <f>_xlfn.AGGREGATE(3,5,Compétences[[#This Row],[Salarié (NOM Prénom)]])</f>
        <v>1</v>
      </c>
    </row>
    <row r="159" spans="1:10" ht="16">
      <c r="A159" s="1" t="s">
        <v>14</v>
      </c>
      <c r="B159" s="1" t="s">
        <v>94</v>
      </c>
      <c r="C159" s="1" t="s">
        <v>132</v>
      </c>
      <c r="D159" s="21">
        <v>2</v>
      </c>
      <c r="E159" s="40">
        <v>4</v>
      </c>
      <c r="F159"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59" s="42" t="str">
        <f>IF(Compétences[[#This Row],[Salarié (NOM Prénom)]]="","",IF(_xlfn.XLOOKUP(Compétences[[#This Row],[Salarié (NOM Prénom)]],Salariés[NOM et Prénom],Salariés[N+1 (NOM Prénom)])=0,"",_xlfn.XLOOKUP(Compétences[[#This Row],[Salarié (NOM Prénom)]],Salariés[NOM et Prénom],Salariés[N+1 (NOM Prénom)])))</f>
        <v/>
      </c>
      <c r="H159" s="42" t="str">
        <f>IF(Compétences[[#This Row],[Salarié (NOM Prénom)]]="","",IF(_xlfn.XLOOKUP(Compétences[[#This Row],[Salarié (NOM Prénom)]],Salariés[NOM et Prénom],Salariés[Sexe])=0,"",_xlfn.XLOOKUP(Compétences[[#This Row],[Salarié (NOM Prénom)]],Salariés[NOM et Prénom],Salariés[Sexe])))</f>
        <v>Femme</v>
      </c>
      <c r="I159" s="42" t="str">
        <f>IF(Compétences[[#This Row],[Salarié (NOM Prénom)]]="","",IF(_xlfn.XLOOKUP(Compétences[[#This Row],[Salarié (NOM Prénom)]],Salariés[NOM et Prénom],Salariés[Service])=0,"",_xlfn.XLOOKUP(Compétences[[#This Row],[Salarié (NOM Prénom)]],Salariés[NOM et Prénom],Salariés[Service])))</f>
        <v>Finance</v>
      </c>
      <c r="J159" s="43">
        <f>_xlfn.AGGREGATE(3,5,Compétences[[#This Row],[Salarié (NOM Prénom)]])</f>
        <v>1</v>
      </c>
    </row>
    <row r="160" spans="1:10" ht="16">
      <c r="A160" s="1" t="s">
        <v>14</v>
      </c>
      <c r="B160" s="1" t="s">
        <v>94</v>
      </c>
      <c r="C160" s="1" t="s">
        <v>31</v>
      </c>
      <c r="D160" s="21">
        <v>4</v>
      </c>
      <c r="E160" s="40">
        <v>3</v>
      </c>
      <c r="F160"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160" s="42" t="str">
        <f>IF(Compétences[[#This Row],[Salarié (NOM Prénom)]]="","",IF(_xlfn.XLOOKUP(Compétences[[#This Row],[Salarié (NOM Prénom)]],Salariés[NOM et Prénom],Salariés[N+1 (NOM Prénom)])=0,"",_xlfn.XLOOKUP(Compétences[[#This Row],[Salarié (NOM Prénom)]],Salariés[NOM et Prénom],Salariés[N+1 (NOM Prénom)])))</f>
        <v/>
      </c>
      <c r="H160" s="42" t="str">
        <f>IF(Compétences[[#This Row],[Salarié (NOM Prénom)]]="","",IF(_xlfn.XLOOKUP(Compétences[[#This Row],[Salarié (NOM Prénom)]],Salariés[NOM et Prénom],Salariés[Sexe])=0,"",_xlfn.XLOOKUP(Compétences[[#This Row],[Salarié (NOM Prénom)]],Salariés[NOM et Prénom],Salariés[Sexe])))</f>
        <v>Femme</v>
      </c>
      <c r="I160" s="42" t="str">
        <f>IF(Compétences[[#This Row],[Salarié (NOM Prénom)]]="","",IF(_xlfn.XLOOKUP(Compétences[[#This Row],[Salarié (NOM Prénom)]],Salariés[NOM et Prénom],Salariés[Service])=0,"",_xlfn.XLOOKUP(Compétences[[#This Row],[Salarié (NOM Prénom)]],Salariés[NOM et Prénom],Salariés[Service])))</f>
        <v>Finance</v>
      </c>
      <c r="J160" s="43">
        <f>_xlfn.AGGREGATE(3,5,Compétences[[#This Row],[Salarié (NOM Prénom)]])</f>
        <v>1</v>
      </c>
    </row>
    <row r="161" spans="1:10" ht="16">
      <c r="A161" s="1" t="s">
        <v>17</v>
      </c>
      <c r="B161" s="1" t="s">
        <v>88</v>
      </c>
      <c r="C161" s="1" t="s">
        <v>108</v>
      </c>
      <c r="D161" s="21">
        <v>2</v>
      </c>
      <c r="E161" s="40">
        <v>4</v>
      </c>
      <c r="F161" s="41" t="str">
        <f>IF(Compétences[[#This Row],[Salarié (NOM Prénom)]]="","",IF(_xlfn.XLOOKUP(Compétences[[#This Row],[Salarié (NOM Prénom)]],Salariés[NOM et Prénom],Salariés[Métier actuel])=0,"",_xlfn.XLOOKUP(Compétences[[#This Row],[Salarié (NOM Prénom)]],Salariés[NOM et Prénom],Salariés[Métier actuel])))</f>
        <v>Chef de projet</v>
      </c>
      <c r="G161"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1" s="42" t="str">
        <f>IF(Compétences[[#This Row],[Salarié (NOM Prénom)]]="","",IF(_xlfn.XLOOKUP(Compétences[[#This Row],[Salarié (NOM Prénom)]],Salariés[NOM et Prénom],Salariés[Sexe])=0,"",_xlfn.XLOOKUP(Compétences[[#This Row],[Salarié (NOM Prénom)]],Salariés[NOM et Prénom],Salariés[Sexe])))</f>
        <v>Homme</v>
      </c>
      <c r="I161" s="42" t="str">
        <f>IF(Compétences[[#This Row],[Salarié (NOM Prénom)]]="","",IF(_xlfn.XLOOKUP(Compétences[[#This Row],[Salarié (NOM Prénom)]],Salariés[NOM et Prénom],Salariés[Service])=0,"",_xlfn.XLOOKUP(Compétences[[#This Row],[Salarié (NOM Prénom)]],Salariés[NOM et Prénom],Salariés[Service])))</f>
        <v>IT</v>
      </c>
      <c r="J161" s="43">
        <f>_xlfn.AGGREGATE(3,5,Compétences[[#This Row],[Salarié (NOM Prénom)]])</f>
        <v>1</v>
      </c>
    </row>
    <row r="162" spans="1:10" ht="16">
      <c r="A162" s="1" t="s">
        <v>17</v>
      </c>
      <c r="B162" s="1" t="s">
        <v>88</v>
      </c>
      <c r="C162" s="1" t="s">
        <v>113</v>
      </c>
      <c r="D162" s="21">
        <v>3</v>
      </c>
      <c r="E162" s="40">
        <v>4</v>
      </c>
      <c r="F162" s="41" t="str">
        <f>IF(Compétences[[#This Row],[Salarié (NOM Prénom)]]="","",IF(_xlfn.XLOOKUP(Compétences[[#This Row],[Salarié (NOM Prénom)]],Salariés[NOM et Prénom],Salariés[Métier actuel])=0,"",_xlfn.XLOOKUP(Compétences[[#This Row],[Salarié (NOM Prénom)]],Salariés[NOM et Prénom],Salariés[Métier actuel])))</f>
        <v>Chef de projet</v>
      </c>
      <c r="G162"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2" s="42" t="str">
        <f>IF(Compétences[[#This Row],[Salarié (NOM Prénom)]]="","",IF(_xlfn.XLOOKUP(Compétences[[#This Row],[Salarié (NOM Prénom)]],Salariés[NOM et Prénom],Salariés[Sexe])=0,"",_xlfn.XLOOKUP(Compétences[[#This Row],[Salarié (NOM Prénom)]],Salariés[NOM et Prénom],Salariés[Sexe])))</f>
        <v>Homme</v>
      </c>
      <c r="I162" s="42" t="str">
        <f>IF(Compétences[[#This Row],[Salarié (NOM Prénom)]]="","",IF(_xlfn.XLOOKUP(Compétences[[#This Row],[Salarié (NOM Prénom)]],Salariés[NOM et Prénom],Salariés[Service])=0,"",_xlfn.XLOOKUP(Compétences[[#This Row],[Salarié (NOM Prénom)]],Salariés[NOM et Prénom],Salariés[Service])))</f>
        <v>IT</v>
      </c>
      <c r="J162" s="43">
        <f>_xlfn.AGGREGATE(3,5,Compétences[[#This Row],[Salarié (NOM Prénom)]])</f>
        <v>1</v>
      </c>
    </row>
    <row r="163" spans="1:10" ht="16">
      <c r="A163" s="1" t="s">
        <v>17</v>
      </c>
      <c r="B163" s="1" t="s">
        <v>88</v>
      </c>
      <c r="C163" s="1" t="s">
        <v>118</v>
      </c>
      <c r="D163" s="21">
        <v>1</v>
      </c>
      <c r="E163" s="40">
        <v>3</v>
      </c>
      <c r="F163" s="41" t="str">
        <f>IF(Compétences[[#This Row],[Salarié (NOM Prénom)]]="","",IF(_xlfn.XLOOKUP(Compétences[[#This Row],[Salarié (NOM Prénom)]],Salariés[NOM et Prénom],Salariés[Métier actuel])=0,"",_xlfn.XLOOKUP(Compétences[[#This Row],[Salarié (NOM Prénom)]],Salariés[NOM et Prénom],Salariés[Métier actuel])))</f>
        <v>Chef de projet</v>
      </c>
      <c r="G163"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3" s="42" t="str">
        <f>IF(Compétences[[#This Row],[Salarié (NOM Prénom)]]="","",IF(_xlfn.XLOOKUP(Compétences[[#This Row],[Salarié (NOM Prénom)]],Salariés[NOM et Prénom],Salariés[Sexe])=0,"",_xlfn.XLOOKUP(Compétences[[#This Row],[Salarié (NOM Prénom)]],Salariés[NOM et Prénom],Salariés[Sexe])))</f>
        <v>Homme</v>
      </c>
      <c r="I163" s="42" t="str">
        <f>IF(Compétences[[#This Row],[Salarié (NOM Prénom)]]="","",IF(_xlfn.XLOOKUP(Compétences[[#This Row],[Salarié (NOM Prénom)]],Salariés[NOM et Prénom],Salariés[Service])=0,"",_xlfn.XLOOKUP(Compétences[[#This Row],[Salarié (NOM Prénom)]],Salariés[NOM et Prénom],Salariés[Service])))</f>
        <v>IT</v>
      </c>
      <c r="J163" s="43">
        <f>_xlfn.AGGREGATE(3,5,Compétences[[#This Row],[Salarié (NOM Prénom)]])</f>
        <v>1</v>
      </c>
    </row>
    <row r="164" spans="1:10" ht="16">
      <c r="A164" s="1" t="s">
        <v>17</v>
      </c>
      <c r="B164" s="1" t="s">
        <v>88</v>
      </c>
      <c r="C164" s="1" t="s">
        <v>119</v>
      </c>
      <c r="D164" s="21">
        <v>3</v>
      </c>
      <c r="E164" s="40">
        <v>4</v>
      </c>
      <c r="F164" s="41" t="str">
        <f>IF(Compétences[[#This Row],[Salarié (NOM Prénom)]]="","",IF(_xlfn.XLOOKUP(Compétences[[#This Row],[Salarié (NOM Prénom)]],Salariés[NOM et Prénom],Salariés[Métier actuel])=0,"",_xlfn.XLOOKUP(Compétences[[#This Row],[Salarié (NOM Prénom)]],Salariés[NOM et Prénom],Salariés[Métier actuel])))</f>
        <v>Chef de projet</v>
      </c>
      <c r="G164"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4" s="42" t="str">
        <f>IF(Compétences[[#This Row],[Salarié (NOM Prénom)]]="","",IF(_xlfn.XLOOKUP(Compétences[[#This Row],[Salarié (NOM Prénom)]],Salariés[NOM et Prénom],Salariés[Sexe])=0,"",_xlfn.XLOOKUP(Compétences[[#This Row],[Salarié (NOM Prénom)]],Salariés[NOM et Prénom],Salariés[Sexe])))</f>
        <v>Homme</v>
      </c>
      <c r="I164" s="42" t="str">
        <f>IF(Compétences[[#This Row],[Salarié (NOM Prénom)]]="","",IF(_xlfn.XLOOKUP(Compétences[[#This Row],[Salarié (NOM Prénom)]],Salariés[NOM et Prénom],Salariés[Service])=0,"",_xlfn.XLOOKUP(Compétences[[#This Row],[Salarié (NOM Prénom)]],Salariés[NOM et Prénom],Salariés[Service])))</f>
        <v>IT</v>
      </c>
      <c r="J164" s="43">
        <f>_xlfn.AGGREGATE(3,5,Compétences[[#This Row],[Salarié (NOM Prénom)]])</f>
        <v>1</v>
      </c>
    </row>
    <row r="165" spans="1:10" ht="16">
      <c r="A165" s="1" t="s">
        <v>17</v>
      </c>
      <c r="B165" s="1" t="s">
        <v>88</v>
      </c>
      <c r="C165" s="1" t="s">
        <v>127</v>
      </c>
      <c r="D165" s="21">
        <v>4</v>
      </c>
      <c r="E165" s="40">
        <v>1</v>
      </c>
      <c r="F165" s="41" t="str">
        <f>IF(Compétences[[#This Row],[Salarié (NOM Prénom)]]="","",IF(_xlfn.XLOOKUP(Compétences[[#This Row],[Salarié (NOM Prénom)]],Salariés[NOM et Prénom],Salariés[Métier actuel])=0,"",_xlfn.XLOOKUP(Compétences[[#This Row],[Salarié (NOM Prénom)]],Salariés[NOM et Prénom],Salariés[Métier actuel])))</f>
        <v>Chef de projet</v>
      </c>
      <c r="G165"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5" s="42" t="str">
        <f>IF(Compétences[[#This Row],[Salarié (NOM Prénom)]]="","",IF(_xlfn.XLOOKUP(Compétences[[#This Row],[Salarié (NOM Prénom)]],Salariés[NOM et Prénom],Salariés[Sexe])=0,"",_xlfn.XLOOKUP(Compétences[[#This Row],[Salarié (NOM Prénom)]],Salariés[NOM et Prénom],Salariés[Sexe])))</f>
        <v>Homme</v>
      </c>
      <c r="I165" s="42" t="str">
        <f>IF(Compétences[[#This Row],[Salarié (NOM Prénom)]]="","",IF(_xlfn.XLOOKUP(Compétences[[#This Row],[Salarié (NOM Prénom)]],Salariés[NOM et Prénom],Salariés[Service])=0,"",_xlfn.XLOOKUP(Compétences[[#This Row],[Salarié (NOM Prénom)]],Salariés[NOM et Prénom],Salariés[Service])))</f>
        <v>IT</v>
      </c>
      <c r="J165" s="43">
        <f>_xlfn.AGGREGATE(3,5,Compétences[[#This Row],[Salarié (NOM Prénom)]])</f>
        <v>1</v>
      </c>
    </row>
    <row r="166" spans="1:10" ht="16">
      <c r="A166" s="1" t="s">
        <v>17</v>
      </c>
      <c r="B166" s="1" t="s">
        <v>88</v>
      </c>
      <c r="C166" s="1" t="s">
        <v>135</v>
      </c>
      <c r="D166" s="21">
        <v>3</v>
      </c>
      <c r="E166" s="40">
        <v>1</v>
      </c>
      <c r="F166" s="41" t="str">
        <f>IF(Compétences[[#This Row],[Salarié (NOM Prénom)]]="","",IF(_xlfn.XLOOKUP(Compétences[[#This Row],[Salarié (NOM Prénom)]],Salariés[NOM et Prénom],Salariés[Métier actuel])=0,"",_xlfn.XLOOKUP(Compétences[[#This Row],[Salarié (NOM Prénom)]],Salariés[NOM et Prénom],Salariés[Métier actuel])))</f>
        <v>Chef de projet</v>
      </c>
      <c r="G166"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6" s="42" t="str">
        <f>IF(Compétences[[#This Row],[Salarié (NOM Prénom)]]="","",IF(_xlfn.XLOOKUP(Compétences[[#This Row],[Salarié (NOM Prénom)]],Salariés[NOM et Prénom],Salariés[Sexe])=0,"",_xlfn.XLOOKUP(Compétences[[#This Row],[Salarié (NOM Prénom)]],Salariés[NOM et Prénom],Salariés[Sexe])))</f>
        <v>Homme</v>
      </c>
      <c r="I166" s="42" t="str">
        <f>IF(Compétences[[#This Row],[Salarié (NOM Prénom)]]="","",IF(_xlfn.XLOOKUP(Compétences[[#This Row],[Salarié (NOM Prénom)]],Salariés[NOM et Prénom],Salariés[Service])=0,"",_xlfn.XLOOKUP(Compétences[[#This Row],[Salarié (NOM Prénom)]],Salariés[NOM et Prénom],Salariés[Service])))</f>
        <v>IT</v>
      </c>
      <c r="J166" s="43">
        <f>_xlfn.AGGREGATE(3,5,Compétences[[#This Row],[Salarié (NOM Prénom)]])</f>
        <v>1</v>
      </c>
    </row>
    <row r="167" spans="1:10" ht="16">
      <c r="A167" s="1" t="s">
        <v>17</v>
      </c>
      <c r="B167" s="1" t="s">
        <v>88</v>
      </c>
      <c r="C167" s="1" t="s">
        <v>146</v>
      </c>
      <c r="D167" s="21">
        <v>1</v>
      </c>
      <c r="E167" s="40">
        <v>2</v>
      </c>
      <c r="F167" s="41" t="str">
        <f>IF(Compétences[[#This Row],[Salarié (NOM Prénom)]]="","",IF(_xlfn.XLOOKUP(Compétences[[#This Row],[Salarié (NOM Prénom)]],Salariés[NOM et Prénom],Salariés[Métier actuel])=0,"",_xlfn.XLOOKUP(Compétences[[#This Row],[Salarié (NOM Prénom)]],Salariés[NOM et Prénom],Salariés[Métier actuel])))</f>
        <v>Chef de projet</v>
      </c>
      <c r="G167"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7" s="42" t="str">
        <f>IF(Compétences[[#This Row],[Salarié (NOM Prénom)]]="","",IF(_xlfn.XLOOKUP(Compétences[[#This Row],[Salarié (NOM Prénom)]],Salariés[NOM et Prénom],Salariés[Sexe])=0,"",_xlfn.XLOOKUP(Compétences[[#This Row],[Salarié (NOM Prénom)]],Salariés[NOM et Prénom],Salariés[Sexe])))</f>
        <v>Homme</v>
      </c>
      <c r="I167" s="42" t="str">
        <f>IF(Compétences[[#This Row],[Salarié (NOM Prénom)]]="","",IF(_xlfn.XLOOKUP(Compétences[[#This Row],[Salarié (NOM Prénom)]],Salariés[NOM et Prénom],Salariés[Service])=0,"",_xlfn.XLOOKUP(Compétences[[#This Row],[Salarié (NOM Prénom)]],Salariés[NOM et Prénom],Salariés[Service])))</f>
        <v>IT</v>
      </c>
      <c r="J167" s="43">
        <f>_xlfn.AGGREGATE(3,5,Compétences[[#This Row],[Salarié (NOM Prénom)]])</f>
        <v>1</v>
      </c>
    </row>
    <row r="168" spans="1:10" ht="16">
      <c r="A168" s="1" t="s">
        <v>17</v>
      </c>
      <c r="B168" s="1" t="s">
        <v>94</v>
      </c>
      <c r="C168" s="1" t="s">
        <v>95</v>
      </c>
      <c r="D168" s="21">
        <v>4</v>
      </c>
      <c r="E168" s="40">
        <v>3</v>
      </c>
      <c r="F168" s="41" t="str">
        <f>IF(Compétences[[#This Row],[Salarié (NOM Prénom)]]="","",IF(_xlfn.XLOOKUP(Compétences[[#This Row],[Salarié (NOM Prénom)]],Salariés[NOM et Prénom],Salariés[Métier actuel])=0,"",_xlfn.XLOOKUP(Compétences[[#This Row],[Salarié (NOM Prénom)]],Salariés[NOM et Prénom],Salariés[Métier actuel])))</f>
        <v>Chef de projet</v>
      </c>
      <c r="G168"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8" s="42" t="str">
        <f>IF(Compétences[[#This Row],[Salarié (NOM Prénom)]]="","",IF(_xlfn.XLOOKUP(Compétences[[#This Row],[Salarié (NOM Prénom)]],Salariés[NOM et Prénom],Salariés[Sexe])=0,"",_xlfn.XLOOKUP(Compétences[[#This Row],[Salarié (NOM Prénom)]],Salariés[NOM et Prénom],Salariés[Sexe])))</f>
        <v>Homme</v>
      </c>
      <c r="I168" s="42" t="str">
        <f>IF(Compétences[[#This Row],[Salarié (NOM Prénom)]]="","",IF(_xlfn.XLOOKUP(Compétences[[#This Row],[Salarié (NOM Prénom)]],Salariés[NOM et Prénom],Salariés[Service])=0,"",_xlfn.XLOOKUP(Compétences[[#This Row],[Salarié (NOM Prénom)]],Salariés[NOM et Prénom],Salariés[Service])))</f>
        <v>IT</v>
      </c>
      <c r="J168" s="43">
        <f>_xlfn.AGGREGATE(3,5,Compétences[[#This Row],[Salarié (NOM Prénom)]])</f>
        <v>1</v>
      </c>
    </row>
    <row r="169" spans="1:10" ht="16">
      <c r="A169" s="1" t="s">
        <v>17</v>
      </c>
      <c r="B169" s="1" t="s">
        <v>94</v>
      </c>
      <c r="C169" s="1" t="s">
        <v>98</v>
      </c>
      <c r="D169" s="21">
        <v>4</v>
      </c>
      <c r="E169" s="40">
        <v>1</v>
      </c>
      <c r="F169" s="41" t="str">
        <f>IF(Compétences[[#This Row],[Salarié (NOM Prénom)]]="","",IF(_xlfn.XLOOKUP(Compétences[[#This Row],[Salarié (NOM Prénom)]],Salariés[NOM et Prénom],Salariés[Métier actuel])=0,"",_xlfn.XLOOKUP(Compétences[[#This Row],[Salarié (NOM Prénom)]],Salariés[NOM et Prénom],Salariés[Métier actuel])))</f>
        <v>Chef de projet</v>
      </c>
      <c r="G169" s="42" t="str">
        <f>IF(Compétences[[#This Row],[Salarié (NOM Prénom)]]="","",IF(_xlfn.XLOOKUP(Compétences[[#This Row],[Salarié (NOM Prénom)]],Salariés[NOM et Prénom],Salariés[N+1 (NOM Prénom)])=0,"",_xlfn.XLOOKUP(Compétences[[#This Row],[Salarié (NOM Prénom)]],Salariés[NOM et Prénom],Salariés[N+1 (NOM Prénom)])))</f>
        <v>POINCARÉ Roger</v>
      </c>
      <c r="H169" s="42" t="str">
        <f>IF(Compétences[[#This Row],[Salarié (NOM Prénom)]]="","",IF(_xlfn.XLOOKUP(Compétences[[#This Row],[Salarié (NOM Prénom)]],Salariés[NOM et Prénom],Salariés[Sexe])=0,"",_xlfn.XLOOKUP(Compétences[[#This Row],[Salarié (NOM Prénom)]],Salariés[NOM et Prénom],Salariés[Sexe])))</f>
        <v>Homme</v>
      </c>
      <c r="I169" s="42" t="str">
        <f>IF(Compétences[[#This Row],[Salarié (NOM Prénom)]]="","",IF(_xlfn.XLOOKUP(Compétences[[#This Row],[Salarié (NOM Prénom)]],Salariés[NOM et Prénom],Salariés[Service])=0,"",_xlfn.XLOOKUP(Compétences[[#This Row],[Salarié (NOM Prénom)]],Salariés[NOM et Prénom],Salariés[Service])))</f>
        <v>IT</v>
      </c>
      <c r="J169" s="43">
        <f>_xlfn.AGGREGATE(3,5,Compétences[[#This Row],[Salarié (NOM Prénom)]])</f>
        <v>1</v>
      </c>
    </row>
    <row r="170" spans="1:10" ht="16">
      <c r="A170" s="1" t="s">
        <v>17</v>
      </c>
      <c r="B170" s="1" t="s">
        <v>94</v>
      </c>
      <c r="C170" s="1" t="s">
        <v>101</v>
      </c>
      <c r="D170" s="21">
        <v>2</v>
      </c>
      <c r="E170" s="40">
        <v>4</v>
      </c>
      <c r="F170" s="41" t="str">
        <f>IF(Compétences[[#This Row],[Salarié (NOM Prénom)]]="","",IF(_xlfn.XLOOKUP(Compétences[[#This Row],[Salarié (NOM Prénom)]],Salariés[NOM et Prénom],Salariés[Métier actuel])=0,"",_xlfn.XLOOKUP(Compétences[[#This Row],[Salarié (NOM Prénom)]],Salariés[NOM et Prénom],Salariés[Métier actuel])))</f>
        <v>Chef de projet</v>
      </c>
      <c r="G170" s="42" t="str">
        <f>IF(Compétences[[#This Row],[Salarié (NOM Prénom)]]="","",IF(_xlfn.XLOOKUP(Compétences[[#This Row],[Salarié (NOM Prénom)]],Salariés[NOM et Prénom],Salariés[N+1 (NOM Prénom)])=0,"",_xlfn.XLOOKUP(Compétences[[#This Row],[Salarié (NOM Prénom)]],Salariés[NOM et Prénom],Salariés[N+1 (NOM Prénom)])))</f>
        <v>POINCARÉ Roger</v>
      </c>
      <c r="H170" s="42" t="str">
        <f>IF(Compétences[[#This Row],[Salarié (NOM Prénom)]]="","",IF(_xlfn.XLOOKUP(Compétences[[#This Row],[Salarié (NOM Prénom)]],Salariés[NOM et Prénom],Salariés[Sexe])=0,"",_xlfn.XLOOKUP(Compétences[[#This Row],[Salarié (NOM Prénom)]],Salariés[NOM et Prénom],Salariés[Sexe])))</f>
        <v>Homme</v>
      </c>
      <c r="I170" s="42" t="str">
        <f>IF(Compétences[[#This Row],[Salarié (NOM Prénom)]]="","",IF(_xlfn.XLOOKUP(Compétences[[#This Row],[Salarié (NOM Prénom)]],Salariés[NOM et Prénom],Salariés[Service])=0,"",_xlfn.XLOOKUP(Compétences[[#This Row],[Salarié (NOM Prénom)]],Salariés[NOM et Prénom],Salariés[Service])))</f>
        <v>IT</v>
      </c>
      <c r="J170" s="43">
        <f>_xlfn.AGGREGATE(3,5,Compétences[[#This Row],[Salarié (NOM Prénom)]])</f>
        <v>1</v>
      </c>
    </row>
    <row r="171" spans="1:10" ht="16">
      <c r="A171" s="1" t="s">
        <v>17</v>
      </c>
      <c r="B171" s="1" t="s">
        <v>94</v>
      </c>
      <c r="C171" s="1" t="s">
        <v>121</v>
      </c>
      <c r="D171" s="21">
        <v>4</v>
      </c>
      <c r="E171" s="40">
        <v>3</v>
      </c>
      <c r="F171" s="41" t="str">
        <f>IF(Compétences[[#This Row],[Salarié (NOM Prénom)]]="","",IF(_xlfn.XLOOKUP(Compétences[[#This Row],[Salarié (NOM Prénom)]],Salariés[NOM et Prénom],Salariés[Métier actuel])=0,"",_xlfn.XLOOKUP(Compétences[[#This Row],[Salarié (NOM Prénom)]],Salariés[NOM et Prénom],Salariés[Métier actuel])))</f>
        <v>Chef de projet</v>
      </c>
      <c r="G171" s="42" t="str">
        <f>IF(Compétences[[#This Row],[Salarié (NOM Prénom)]]="","",IF(_xlfn.XLOOKUP(Compétences[[#This Row],[Salarié (NOM Prénom)]],Salariés[NOM et Prénom],Salariés[N+1 (NOM Prénom)])=0,"",_xlfn.XLOOKUP(Compétences[[#This Row],[Salarié (NOM Prénom)]],Salariés[NOM et Prénom],Salariés[N+1 (NOM Prénom)])))</f>
        <v>POINCARÉ Roger</v>
      </c>
      <c r="H171" s="42" t="str">
        <f>IF(Compétences[[#This Row],[Salarié (NOM Prénom)]]="","",IF(_xlfn.XLOOKUP(Compétences[[#This Row],[Salarié (NOM Prénom)]],Salariés[NOM et Prénom],Salariés[Sexe])=0,"",_xlfn.XLOOKUP(Compétences[[#This Row],[Salarié (NOM Prénom)]],Salariés[NOM et Prénom],Salariés[Sexe])))</f>
        <v>Homme</v>
      </c>
      <c r="I171" s="42" t="str">
        <f>IF(Compétences[[#This Row],[Salarié (NOM Prénom)]]="","",IF(_xlfn.XLOOKUP(Compétences[[#This Row],[Salarié (NOM Prénom)]],Salariés[NOM et Prénom],Salariés[Service])=0,"",_xlfn.XLOOKUP(Compétences[[#This Row],[Salarié (NOM Prénom)]],Salariés[NOM et Prénom],Salariés[Service])))</f>
        <v>IT</v>
      </c>
      <c r="J171" s="43">
        <f>_xlfn.AGGREGATE(3,5,Compétences[[#This Row],[Salarié (NOM Prénom)]])</f>
        <v>1</v>
      </c>
    </row>
    <row r="172" spans="1:10" ht="16">
      <c r="A172" s="1" t="s">
        <v>17</v>
      </c>
      <c r="B172" s="1" t="s">
        <v>94</v>
      </c>
      <c r="C172" s="1" t="s">
        <v>132</v>
      </c>
      <c r="D172" s="21">
        <v>1</v>
      </c>
      <c r="E172" s="40">
        <v>1</v>
      </c>
      <c r="F172" s="41" t="str">
        <f>IF(Compétences[[#This Row],[Salarié (NOM Prénom)]]="","",IF(_xlfn.XLOOKUP(Compétences[[#This Row],[Salarié (NOM Prénom)]],Salariés[NOM et Prénom],Salariés[Métier actuel])=0,"",_xlfn.XLOOKUP(Compétences[[#This Row],[Salarié (NOM Prénom)]],Salariés[NOM et Prénom],Salariés[Métier actuel])))</f>
        <v>Chef de projet</v>
      </c>
      <c r="G172" s="42" t="str">
        <f>IF(Compétences[[#This Row],[Salarié (NOM Prénom)]]="","",IF(_xlfn.XLOOKUP(Compétences[[#This Row],[Salarié (NOM Prénom)]],Salariés[NOM et Prénom],Salariés[N+1 (NOM Prénom)])=0,"",_xlfn.XLOOKUP(Compétences[[#This Row],[Salarié (NOM Prénom)]],Salariés[NOM et Prénom],Salariés[N+1 (NOM Prénom)])))</f>
        <v>POINCARÉ Roger</v>
      </c>
      <c r="H172" s="42" t="str">
        <f>IF(Compétences[[#This Row],[Salarié (NOM Prénom)]]="","",IF(_xlfn.XLOOKUP(Compétences[[#This Row],[Salarié (NOM Prénom)]],Salariés[NOM et Prénom],Salariés[Sexe])=0,"",_xlfn.XLOOKUP(Compétences[[#This Row],[Salarié (NOM Prénom)]],Salariés[NOM et Prénom],Salariés[Sexe])))</f>
        <v>Homme</v>
      </c>
      <c r="I172" s="42" t="str">
        <f>IF(Compétences[[#This Row],[Salarié (NOM Prénom)]]="","",IF(_xlfn.XLOOKUP(Compétences[[#This Row],[Salarié (NOM Prénom)]],Salariés[NOM et Prénom],Salariés[Service])=0,"",_xlfn.XLOOKUP(Compétences[[#This Row],[Salarié (NOM Prénom)]],Salariés[NOM et Prénom],Salariés[Service])))</f>
        <v>IT</v>
      </c>
      <c r="J172" s="43">
        <f>_xlfn.AGGREGATE(3,5,Compétences[[#This Row],[Salarié (NOM Prénom)]])</f>
        <v>1</v>
      </c>
    </row>
    <row r="173" spans="1:10" ht="16">
      <c r="A173" s="1" t="s">
        <v>17</v>
      </c>
      <c r="B173" s="1" t="s">
        <v>94</v>
      </c>
      <c r="C173" s="1" t="s">
        <v>137</v>
      </c>
      <c r="D173" s="21">
        <v>3</v>
      </c>
      <c r="E173" s="40">
        <v>1</v>
      </c>
      <c r="F173" s="41" t="str">
        <f>IF(Compétences[[#This Row],[Salarié (NOM Prénom)]]="","",IF(_xlfn.XLOOKUP(Compétences[[#This Row],[Salarié (NOM Prénom)]],Salariés[NOM et Prénom],Salariés[Métier actuel])=0,"",_xlfn.XLOOKUP(Compétences[[#This Row],[Salarié (NOM Prénom)]],Salariés[NOM et Prénom],Salariés[Métier actuel])))</f>
        <v>Chef de projet</v>
      </c>
      <c r="G173" s="42" t="str">
        <f>IF(Compétences[[#This Row],[Salarié (NOM Prénom)]]="","",IF(_xlfn.XLOOKUP(Compétences[[#This Row],[Salarié (NOM Prénom)]],Salariés[NOM et Prénom],Salariés[N+1 (NOM Prénom)])=0,"",_xlfn.XLOOKUP(Compétences[[#This Row],[Salarié (NOM Prénom)]],Salariés[NOM et Prénom],Salariés[N+1 (NOM Prénom)])))</f>
        <v>POINCARÉ Roger</v>
      </c>
      <c r="H173" s="42" t="str">
        <f>IF(Compétences[[#This Row],[Salarié (NOM Prénom)]]="","",IF(_xlfn.XLOOKUP(Compétences[[#This Row],[Salarié (NOM Prénom)]],Salariés[NOM et Prénom],Salariés[Sexe])=0,"",_xlfn.XLOOKUP(Compétences[[#This Row],[Salarié (NOM Prénom)]],Salariés[NOM et Prénom],Salariés[Sexe])))</f>
        <v>Homme</v>
      </c>
      <c r="I173" s="42" t="str">
        <f>IF(Compétences[[#This Row],[Salarié (NOM Prénom)]]="","",IF(_xlfn.XLOOKUP(Compétences[[#This Row],[Salarié (NOM Prénom)]],Salariés[NOM et Prénom],Salariés[Service])=0,"",_xlfn.XLOOKUP(Compétences[[#This Row],[Salarié (NOM Prénom)]],Salariés[NOM et Prénom],Salariés[Service])))</f>
        <v>IT</v>
      </c>
      <c r="J173" s="43">
        <f>_xlfn.AGGREGATE(3,5,Compétences[[#This Row],[Salarié (NOM Prénom)]])</f>
        <v>1</v>
      </c>
    </row>
    <row r="174" spans="1:10" ht="16">
      <c r="A174" s="1" t="s">
        <v>17</v>
      </c>
      <c r="B174" s="1" t="s">
        <v>94</v>
      </c>
      <c r="C174" s="1" t="s">
        <v>140</v>
      </c>
      <c r="D174" s="21">
        <v>2</v>
      </c>
      <c r="E174" s="40">
        <v>4</v>
      </c>
      <c r="F174" s="41" t="str">
        <f>IF(Compétences[[#This Row],[Salarié (NOM Prénom)]]="","",IF(_xlfn.XLOOKUP(Compétences[[#This Row],[Salarié (NOM Prénom)]],Salariés[NOM et Prénom],Salariés[Métier actuel])=0,"",_xlfn.XLOOKUP(Compétences[[#This Row],[Salarié (NOM Prénom)]],Salariés[NOM et Prénom],Salariés[Métier actuel])))</f>
        <v>Chef de projet</v>
      </c>
      <c r="G174" s="42" t="str">
        <f>IF(Compétences[[#This Row],[Salarié (NOM Prénom)]]="","",IF(_xlfn.XLOOKUP(Compétences[[#This Row],[Salarié (NOM Prénom)]],Salariés[NOM et Prénom],Salariés[N+1 (NOM Prénom)])=0,"",_xlfn.XLOOKUP(Compétences[[#This Row],[Salarié (NOM Prénom)]],Salariés[NOM et Prénom],Salariés[N+1 (NOM Prénom)])))</f>
        <v>POINCARÉ Roger</v>
      </c>
      <c r="H174" s="42" t="str">
        <f>IF(Compétences[[#This Row],[Salarié (NOM Prénom)]]="","",IF(_xlfn.XLOOKUP(Compétences[[#This Row],[Salarié (NOM Prénom)]],Salariés[NOM et Prénom],Salariés[Sexe])=0,"",_xlfn.XLOOKUP(Compétences[[#This Row],[Salarié (NOM Prénom)]],Salariés[NOM et Prénom],Salariés[Sexe])))</f>
        <v>Homme</v>
      </c>
      <c r="I174" s="42" t="str">
        <f>IF(Compétences[[#This Row],[Salarié (NOM Prénom)]]="","",IF(_xlfn.XLOOKUP(Compétences[[#This Row],[Salarié (NOM Prénom)]],Salariés[NOM et Prénom],Salariés[Service])=0,"",_xlfn.XLOOKUP(Compétences[[#This Row],[Salarié (NOM Prénom)]],Salariés[NOM et Prénom],Salariés[Service])))</f>
        <v>IT</v>
      </c>
      <c r="J174" s="43">
        <f>_xlfn.AGGREGATE(3,5,Compétences[[#This Row],[Salarié (NOM Prénom)]])</f>
        <v>1</v>
      </c>
    </row>
    <row r="175" spans="1:10" ht="16">
      <c r="A175" s="1" t="s">
        <v>17</v>
      </c>
      <c r="B175" s="1" t="s">
        <v>94</v>
      </c>
      <c r="C175" s="1" t="s">
        <v>141</v>
      </c>
      <c r="D175" s="21">
        <v>1</v>
      </c>
      <c r="E175" s="40">
        <v>4</v>
      </c>
      <c r="F175" s="41" t="str">
        <f>IF(Compétences[[#This Row],[Salarié (NOM Prénom)]]="","",IF(_xlfn.XLOOKUP(Compétences[[#This Row],[Salarié (NOM Prénom)]],Salariés[NOM et Prénom],Salariés[Métier actuel])=0,"",_xlfn.XLOOKUP(Compétences[[#This Row],[Salarié (NOM Prénom)]],Salariés[NOM et Prénom],Salariés[Métier actuel])))</f>
        <v>Chef de projet</v>
      </c>
      <c r="G175" s="42" t="str">
        <f>IF(Compétences[[#This Row],[Salarié (NOM Prénom)]]="","",IF(_xlfn.XLOOKUP(Compétences[[#This Row],[Salarié (NOM Prénom)]],Salariés[NOM et Prénom],Salariés[N+1 (NOM Prénom)])=0,"",_xlfn.XLOOKUP(Compétences[[#This Row],[Salarié (NOM Prénom)]],Salariés[NOM et Prénom],Salariés[N+1 (NOM Prénom)])))</f>
        <v>POINCARÉ Roger</v>
      </c>
      <c r="H175" s="42" t="str">
        <f>IF(Compétences[[#This Row],[Salarié (NOM Prénom)]]="","",IF(_xlfn.XLOOKUP(Compétences[[#This Row],[Salarié (NOM Prénom)]],Salariés[NOM et Prénom],Salariés[Sexe])=0,"",_xlfn.XLOOKUP(Compétences[[#This Row],[Salarié (NOM Prénom)]],Salariés[NOM et Prénom],Salariés[Sexe])))</f>
        <v>Homme</v>
      </c>
      <c r="I175" s="42" t="str">
        <f>IF(Compétences[[#This Row],[Salarié (NOM Prénom)]]="","",IF(_xlfn.XLOOKUP(Compétences[[#This Row],[Salarié (NOM Prénom)]],Salariés[NOM et Prénom],Salariés[Service])=0,"",_xlfn.XLOOKUP(Compétences[[#This Row],[Salarié (NOM Prénom)]],Salariés[NOM et Prénom],Salariés[Service])))</f>
        <v>IT</v>
      </c>
      <c r="J175" s="43">
        <f>_xlfn.AGGREGATE(3,5,Compétences[[#This Row],[Salarié (NOM Prénom)]])</f>
        <v>1</v>
      </c>
    </row>
    <row r="176" spans="1:10" ht="16">
      <c r="A176" s="1" t="s">
        <v>176</v>
      </c>
      <c r="B176" s="1" t="s">
        <v>88</v>
      </c>
      <c r="C176" s="1" t="s">
        <v>89</v>
      </c>
      <c r="D176" s="21">
        <v>1</v>
      </c>
      <c r="E176" s="40">
        <v>2</v>
      </c>
      <c r="F176" s="41" t="str">
        <f>IF(Compétences[[#This Row],[Salarié (NOM Prénom)]]="","",IF(_xlfn.XLOOKUP(Compétences[[#This Row],[Salarié (NOM Prénom)]],Salariés[NOM et Prénom],Salariés[Métier actuel])=0,"",_xlfn.XLOOKUP(Compétences[[#This Row],[Salarié (NOM Prénom)]],Salariés[NOM et Prénom],Salariés[Métier actuel])))</f>
        <v>Chef de projet</v>
      </c>
      <c r="G176" s="42" t="str">
        <f>IF(Compétences[[#This Row],[Salarié (NOM Prénom)]]="","",IF(_xlfn.XLOOKUP(Compétences[[#This Row],[Salarié (NOM Prénom)]],Salariés[NOM et Prénom],Salariés[N+1 (NOM Prénom)])=0,"",_xlfn.XLOOKUP(Compétences[[#This Row],[Salarié (NOM Prénom)]],Salariés[NOM et Prénom],Salariés[N+1 (NOM Prénom)])))</f>
        <v/>
      </c>
      <c r="H176" s="42" t="str">
        <f>IF(Compétences[[#This Row],[Salarié (NOM Prénom)]]="","",IF(_xlfn.XLOOKUP(Compétences[[#This Row],[Salarié (NOM Prénom)]],Salariés[NOM et Prénom],Salariés[Sexe])=0,"",_xlfn.XLOOKUP(Compétences[[#This Row],[Salarié (NOM Prénom)]],Salariés[NOM et Prénom],Salariés[Sexe])))</f>
        <v>Femme</v>
      </c>
      <c r="I176" s="42" t="str">
        <f>IF(Compétences[[#This Row],[Salarié (NOM Prénom)]]="","",IF(_xlfn.XLOOKUP(Compétences[[#This Row],[Salarié (NOM Prénom)]],Salariés[NOM et Prénom],Salariés[Service])=0,"",_xlfn.XLOOKUP(Compétences[[#This Row],[Salarié (NOM Prénom)]],Salariés[NOM et Prénom],Salariés[Service])))</f>
        <v>IT</v>
      </c>
      <c r="J176" s="43">
        <f>_xlfn.AGGREGATE(3,5,Compétences[[#This Row],[Salarié (NOM Prénom)]])</f>
        <v>1</v>
      </c>
    </row>
    <row r="177" spans="1:10" ht="16">
      <c r="A177" s="1" t="s">
        <v>176</v>
      </c>
      <c r="B177" s="1" t="s">
        <v>88</v>
      </c>
      <c r="C177" s="1" t="s">
        <v>105</v>
      </c>
      <c r="D177" s="21">
        <v>1</v>
      </c>
      <c r="E177" s="40">
        <v>2</v>
      </c>
      <c r="F177" s="41" t="str">
        <f>IF(Compétences[[#This Row],[Salarié (NOM Prénom)]]="","",IF(_xlfn.XLOOKUP(Compétences[[#This Row],[Salarié (NOM Prénom)]],Salariés[NOM et Prénom],Salariés[Métier actuel])=0,"",_xlfn.XLOOKUP(Compétences[[#This Row],[Salarié (NOM Prénom)]],Salariés[NOM et Prénom],Salariés[Métier actuel])))</f>
        <v>Chef de projet</v>
      </c>
      <c r="G177" s="42" t="str">
        <f>IF(Compétences[[#This Row],[Salarié (NOM Prénom)]]="","",IF(_xlfn.XLOOKUP(Compétences[[#This Row],[Salarié (NOM Prénom)]],Salariés[NOM et Prénom],Salariés[N+1 (NOM Prénom)])=0,"",_xlfn.XLOOKUP(Compétences[[#This Row],[Salarié (NOM Prénom)]],Salariés[NOM et Prénom],Salariés[N+1 (NOM Prénom)])))</f>
        <v/>
      </c>
      <c r="H177" s="42" t="str">
        <f>IF(Compétences[[#This Row],[Salarié (NOM Prénom)]]="","",IF(_xlfn.XLOOKUP(Compétences[[#This Row],[Salarié (NOM Prénom)]],Salariés[NOM et Prénom],Salariés[Sexe])=0,"",_xlfn.XLOOKUP(Compétences[[#This Row],[Salarié (NOM Prénom)]],Salariés[NOM et Prénom],Salariés[Sexe])))</f>
        <v>Femme</v>
      </c>
      <c r="I177" s="42" t="str">
        <f>IF(Compétences[[#This Row],[Salarié (NOM Prénom)]]="","",IF(_xlfn.XLOOKUP(Compétences[[#This Row],[Salarié (NOM Prénom)]],Salariés[NOM et Prénom],Salariés[Service])=0,"",_xlfn.XLOOKUP(Compétences[[#This Row],[Salarié (NOM Prénom)]],Salariés[NOM et Prénom],Salariés[Service])))</f>
        <v>IT</v>
      </c>
      <c r="J177" s="43">
        <f>_xlfn.AGGREGATE(3,5,Compétences[[#This Row],[Salarié (NOM Prénom)]])</f>
        <v>1</v>
      </c>
    </row>
    <row r="178" spans="1:10" ht="16">
      <c r="A178" s="1" t="s">
        <v>176</v>
      </c>
      <c r="B178" s="1" t="s">
        <v>88</v>
      </c>
      <c r="C178" s="1" t="s">
        <v>127</v>
      </c>
      <c r="D178" s="21">
        <v>4</v>
      </c>
      <c r="E178" s="40">
        <v>3</v>
      </c>
      <c r="F178" s="41" t="str">
        <f>IF(Compétences[[#This Row],[Salarié (NOM Prénom)]]="","",IF(_xlfn.XLOOKUP(Compétences[[#This Row],[Salarié (NOM Prénom)]],Salariés[NOM et Prénom],Salariés[Métier actuel])=0,"",_xlfn.XLOOKUP(Compétences[[#This Row],[Salarié (NOM Prénom)]],Salariés[NOM et Prénom],Salariés[Métier actuel])))</f>
        <v>Chef de projet</v>
      </c>
      <c r="G178" s="42" t="str">
        <f>IF(Compétences[[#This Row],[Salarié (NOM Prénom)]]="","",IF(_xlfn.XLOOKUP(Compétences[[#This Row],[Salarié (NOM Prénom)]],Salariés[NOM et Prénom],Salariés[N+1 (NOM Prénom)])=0,"",_xlfn.XLOOKUP(Compétences[[#This Row],[Salarié (NOM Prénom)]],Salariés[NOM et Prénom],Salariés[N+1 (NOM Prénom)])))</f>
        <v/>
      </c>
      <c r="H178" s="42" t="str">
        <f>IF(Compétences[[#This Row],[Salarié (NOM Prénom)]]="","",IF(_xlfn.XLOOKUP(Compétences[[#This Row],[Salarié (NOM Prénom)]],Salariés[NOM et Prénom],Salariés[Sexe])=0,"",_xlfn.XLOOKUP(Compétences[[#This Row],[Salarié (NOM Prénom)]],Salariés[NOM et Prénom],Salariés[Sexe])))</f>
        <v>Femme</v>
      </c>
      <c r="I178" s="42" t="str">
        <f>IF(Compétences[[#This Row],[Salarié (NOM Prénom)]]="","",IF(_xlfn.XLOOKUP(Compétences[[#This Row],[Salarié (NOM Prénom)]],Salariés[NOM et Prénom],Salariés[Service])=0,"",_xlfn.XLOOKUP(Compétences[[#This Row],[Salarié (NOM Prénom)]],Salariés[NOM et Prénom],Salariés[Service])))</f>
        <v>IT</v>
      </c>
      <c r="J178" s="43">
        <f>_xlfn.AGGREGATE(3,5,Compétences[[#This Row],[Salarié (NOM Prénom)]])</f>
        <v>1</v>
      </c>
    </row>
    <row r="179" spans="1:10" ht="16">
      <c r="A179" s="1" t="s">
        <v>176</v>
      </c>
      <c r="B179" s="1" t="s">
        <v>88</v>
      </c>
      <c r="C179" s="1" t="s">
        <v>142</v>
      </c>
      <c r="D179" s="21">
        <v>4</v>
      </c>
      <c r="E179" s="40">
        <v>3</v>
      </c>
      <c r="F179" s="41" t="str">
        <f>IF(Compétences[[#This Row],[Salarié (NOM Prénom)]]="","",IF(_xlfn.XLOOKUP(Compétences[[#This Row],[Salarié (NOM Prénom)]],Salariés[NOM et Prénom],Salariés[Métier actuel])=0,"",_xlfn.XLOOKUP(Compétences[[#This Row],[Salarié (NOM Prénom)]],Salariés[NOM et Prénom],Salariés[Métier actuel])))</f>
        <v>Chef de projet</v>
      </c>
      <c r="G179" s="42" t="str">
        <f>IF(Compétences[[#This Row],[Salarié (NOM Prénom)]]="","",IF(_xlfn.XLOOKUP(Compétences[[#This Row],[Salarié (NOM Prénom)]],Salariés[NOM et Prénom],Salariés[N+1 (NOM Prénom)])=0,"",_xlfn.XLOOKUP(Compétences[[#This Row],[Salarié (NOM Prénom)]],Salariés[NOM et Prénom],Salariés[N+1 (NOM Prénom)])))</f>
        <v/>
      </c>
      <c r="H179" s="42" t="str">
        <f>IF(Compétences[[#This Row],[Salarié (NOM Prénom)]]="","",IF(_xlfn.XLOOKUP(Compétences[[#This Row],[Salarié (NOM Prénom)]],Salariés[NOM et Prénom],Salariés[Sexe])=0,"",_xlfn.XLOOKUP(Compétences[[#This Row],[Salarié (NOM Prénom)]],Salariés[NOM et Prénom],Salariés[Sexe])))</f>
        <v>Femme</v>
      </c>
      <c r="I179" s="42" t="str">
        <f>IF(Compétences[[#This Row],[Salarié (NOM Prénom)]]="","",IF(_xlfn.XLOOKUP(Compétences[[#This Row],[Salarié (NOM Prénom)]],Salariés[NOM et Prénom],Salariés[Service])=0,"",_xlfn.XLOOKUP(Compétences[[#This Row],[Salarié (NOM Prénom)]],Salariés[NOM et Prénom],Salariés[Service])))</f>
        <v>IT</v>
      </c>
      <c r="J179" s="43">
        <f>_xlfn.AGGREGATE(3,5,Compétences[[#This Row],[Salarié (NOM Prénom)]])</f>
        <v>1</v>
      </c>
    </row>
    <row r="180" spans="1:10" ht="16">
      <c r="A180" s="1" t="s">
        <v>176</v>
      </c>
      <c r="B180" s="1" t="s">
        <v>94</v>
      </c>
      <c r="C180" s="1" t="s">
        <v>95</v>
      </c>
      <c r="D180" s="21">
        <v>1</v>
      </c>
      <c r="E180" s="40">
        <v>4</v>
      </c>
      <c r="F180" s="41" t="str">
        <f>IF(Compétences[[#This Row],[Salarié (NOM Prénom)]]="","",IF(_xlfn.XLOOKUP(Compétences[[#This Row],[Salarié (NOM Prénom)]],Salariés[NOM et Prénom],Salariés[Métier actuel])=0,"",_xlfn.XLOOKUP(Compétences[[#This Row],[Salarié (NOM Prénom)]],Salariés[NOM et Prénom],Salariés[Métier actuel])))</f>
        <v>Chef de projet</v>
      </c>
      <c r="G180" s="42" t="str">
        <f>IF(Compétences[[#This Row],[Salarié (NOM Prénom)]]="","",IF(_xlfn.XLOOKUP(Compétences[[#This Row],[Salarié (NOM Prénom)]],Salariés[NOM et Prénom],Salariés[N+1 (NOM Prénom)])=0,"",_xlfn.XLOOKUP(Compétences[[#This Row],[Salarié (NOM Prénom)]],Salariés[NOM et Prénom],Salariés[N+1 (NOM Prénom)])))</f>
        <v/>
      </c>
      <c r="H180" s="42" t="str">
        <f>IF(Compétences[[#This Row],[Salarié (NOM Prénom)]]="","",IF(_xlfn.XLOOKUP(Compétences[[#This Row],[Salarié (NOM Prénom)]],Salariés[NOM et Prénom],Salariés[Sexe])=0,"",_xlfn.XLOOKUP(Compétences[[#This Row],[Salarié (NOM Prénom)]],Salariés[NOM et Prénom],Salariés[Sexe])))</f>
        <v>Femme</v>
      </c>
      <c r="I180" s="42" t="str">
        <f>IF(Compétences[[#This Row],[Salarié (NOM Prénom)]]="","",IF(_xlfn.XLOOKUP(Compétences[[#This Row],[Salarié (NOM Prénom)]],Salariés[NOM et Prénom],Salariés[Service])=0,"",_xlfn.XLOOKUP(Compétences[[#This Row],[Salarié (NOM Prénom)]],Salariés[NOM et Prénom],Salariés[Service])))</f>
        <v>IT</v>
      </c>
      <c r="J180" s="43">
        <f>_xlfn.AGGREGATE(3,5,Compétences[[#This Row],[Salarié (NOM Prénom)]])</f>
        <v>1</v>
      </c>
    </row>
    <row r="181" spans="1:10" ht="16">
      <c r="A181" s="1" t="s">
        <v>176</v>
      </c>
      <c r="B181" s="1" t="s">
        <v>94</v>
      </c>
      <c r="C181" s="1" t="s">
        <v>98</v>
      </c>
      <c r="D181" s="21">
        <v>2</v>
      </c>
      <c r="E181" s="40">
        <v>4</v>
      </c>
      <c r="F181" s="41" t="str">
        <f>IF(Compétences[[#This Row],[Salarié (NOM Prénom)]]="","",IF(_xlfn.XLOOKUP(Compétences[[#This Row],[Salarié (NOM Prénom)]],Salariés[NOM et Prénom],Salariés[Métier actuel])=0,"",_xlfn.XLOOKUP(Compétences[[#This Row],[Salarié (NOM Prénom)]],Salariés[NOM et Prénom],Salariés[Métier actuel])))</f>
        <v>Chef de projet</v>
      </c>
      <c r="G181" s="42" t="str">
        <f>IF(Compétences[[#This Row],[Salarié (NOM Prénom)]]="","",IF(_xlfn.XLOOKUP(Compétences[[#This Row],[Salarié (NOM Prénom)]],Salariés[NOM et Prénom],Salariés[N+1 (NOM Prénom)])=0,"",_xlfn.XLOOKUP(Compétences[[#This Row],[Salarié (NOM Prénom)]],Salariés[NOM et Prénom],Salariés[N+1 (NOM Prénom)])))</f>
        <v/>
      </c>
      <c r="H181" s="42" t="str">
        <f>IF(Compétences[[#This Row],[Salarié (NOM Prénom)]]="","",IF(_xlfn.XLOOKUP(Compétences[[#This Row],[Salarié (NOM Prénom)]],Salariés[NOM et Prénom],Salariés[Sexe])=0,"",_xlfn.XLOOKUP(Compétences[[#This Row],[Salarié (NOM Prénom)]],Salariés[NOM et Prénom],Salariés[Sexe])))</f>
        <v>Femme</v>
      </c>
      <c r="I181" s="42" t="str">
        <f>IF(Compétences[[#This Row],[Salarié (NOM Prénom)]]="","",IF(_xlfn.XLOOKUP(Compétences[[#This Row],[Salarié (NOM Prénom)]],Salariés[NOM et Prénom],Salariés[Service])=0,"",_xlfn.XLOOKUP(Compétences[[#This Row],[Salarié (NOM Prénom)]],Salariés[NOM et Prénom],Salariés[Service])))</f>
        <v>IT</v>
      </c>
      <c r="J181" s="43">
        <f>_xlfn.AGGREGATE(3,5,Compétences[[#This Row],[Salarié (NOM Prénom)]])</f>
        <v>1</v>
      </c>
    </row>
    <row r="182" spans="1:10" ht="16">
      <c r="A182" s="1" t="s">
        <v>176</v>
      </c>
      <c r="B182" s="1" t="s">
        <v>94</v>
      </c>
      <c r="C182" s="1" t="s">
        <v>124</v>
      </c>
      <c r="D182" s="21">
        <v>2</v>
      </c>
      <c r="E182" s="40">
        <v>3</v>
      </c>
      <c r="F182" s="41" t="str">
        <f>IF(Compétences[[#This Row],[Salarié (NOM Prénom)]]="","",IF(_xlfn.XLOOKUP(Compétences[[#This Row],[Salarié (NOM Prénom)]],Salariés[NOM et Prénom],Salariés[Métier actuel])=0,"",_xlfn.XLOOKUP(Compétences[[#This Row],[Salarié (NOM Prénom)]],Salariés[NOM et Prénom],Salariés[Métier actuel])))</f>
        <v>Chef de projet</v>
      </c>
      <c r="G182" s="42" t="str">
        <f>IF(Compétences[[#This Row],[Salarié (NOM Prénom)]]="","",IF(_xlfn.XLOOKUP(Compétences[[#This Row],[Salarié (NOM Prénom)]],Salariés[NOM et Prénom],Salariés[N+1 (NOM Prénom)])=0,"",_xlfn.XLOOKUP(Compétences[[#This Row],[Salarié (NOM Prénom)]],Salariés[NOM et Prénom],Salariés[N+1 (NOM Prénom)])))</f>
        <v/>
      </c>
      <c r="H182" s="42" t="str">
        <f>IF(Compétences[[#This Row],[Salarié (NOM Prénom)]]="","",IF(_xlfn.XLOOKUP(Compétences[[#This Row],[Salarié (NOM Prénom)]],Salariés[NOM et Prénom],Salariés[Sexe])=0,"",_xlfn.XLOOKUP(Compétences[[#This Row],[Salarié (NOM Prénom)]],Salariés[NOM et Prénom],Salariés[Sexe])))</f>
        <v>Femme</v>
      </c>
      <c r="I182" s="42" t="str">
        <f>IF(Compétences[[#This Row],[Salarié (NOM Prénom)]]="","",IF(_xlfn.XLOOKUP(Compétences[[#This Row],[Salarié (NOM Prénom)]],Salariés[NOM et Prénom],Salariés[Service])=0,"",_xlfn.XLOOKUP(Compétences[[#This Row],[Salarié (NOM Prénom)]],Salariés[NOM et Prénom],Salariés[Service])))</f>
        <v>IT</v>
      </c>
      <c r="J182" s="43">
        <f>_xlfn.AGGREGATE(3,5,Compétences[[#This Row],[Salarié (NOM Prénom)]])</f>
        <v>1</v>
      </c>
    </row>
    <row r="183" spans="1:10" ht="16">
      <c r="A183" s="1" t="s">
        <v>176</v>
      </c>
      <c r="B183" s="1" t="s">
        <v>94</v>
      </c>
      <c r="C183" s="1" t="s">
        <v>131</v>
      </c>
      <c r="D183" s="21">
        <v>4</v>
      </c>
      <c r="E183" s="40">
        <v>1</v>
      </c>
      <c r="F183" s="41" t="str">
        <f>IF(Compétences[[#This Row],[Salarié (NOM Prénom)]]="","",IF(_xlfn.XLOOKUP(Compétences[[#This Row],[Salarié (NOM Prénom)]],Salariés[NOM et Prénom],Salariés[Métier actuel])=0,"",_xlfn.XLOOKUP(Compétences[[#This Row],[Salarié (NOM Prénom)]],Salariés[NOM et Prénom],Salariés[Métier actuel])))</f>
        <v>Chef de projet</v>
      </c>
      <c r="G183" s="42" t="str">
        <f>IF(Compétences[[#This Row],[Salarié (NOM Prénom)]]="","",IF(_xlfn.XLOOKUP(Compétences[[#This Row],[Salarié (NOM Prénom)]],Salariés[NOM et Prénom],Salariés[N+1 (NOM Prénom)])=0,"",_xlfn.XLOOKUP(Compétences[[#This Row],[Salarié (NOM Prénom)]],Salariés[NOM et Prénom],Salariés[N+1 (NOM Prénom)])))</f>
        <v/>
      </c>
      <c r="H183" s="42" t="str">
        <f>IF(Compétences[[#This Row],[Salarié (NOM Prénom)]]="","",IF(_xlfn.XLOOKUP(Compétences[[#This Row],[Salarié (NOM Prénom)]],Salariés[NOM et Prénom],Salariés[Sexe])=0,"",_xlfn.XLOOKUP(Compétences[[#This Row],[Salarié (NOM Prénom)]],Salariés[NOM et Prénom],Salariés[Sexe])))</f>
        <v>Femme</v>
      </c>
      <c r="I183" s="42" t="str">
        <f>IF(Compétences[[#This Row],[Salarié (NOM Prénom)]]="","",IF(_xlfn.XLOOKUP(Compétences[[#This Row],[Salarié (NOM Prénom)]],Salariés[NOM et Prénom],Salariés[Service])=0,"",_xlfn.XLOOKUP(Compétences[[#This Row],[Salarié (NOM Prénom)]],Salariés[NOM et Prénom],Salariés[Service])))</f>
        <v>IT</v>
      </c>
      <c r="J183" s="43">
        <f>_xlfn.AGGREGATE(3,5,Compétences[[#This Row],[Salarié (NOM Prénom)]])</f>
        <v>1</v>
      </c>
    </row>
    <row r="184" spans="1:10" ht="16">
      <c r="A184" s="1" t="s">
        <v>24</v>
      </c>
      <c r="B184" s="1" t="s">
        <v>88</v>
      </c>
      <c r="C184" s="1" t="s">
        <v>108</v>
      </c>
      <c r="D184" s="21">
        <v>3</v>
      </c>
      <c r="E184" s="40">
        <v>3</v>
      </c>
      <c r="F184"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84" s="42" t="str">
        <f>IF(Compétences[[#This Row],[Salarié (NOM Prénom)]]="","",IF(_xlfn.XLOOKUP(Compétences[[#This Row],[Salarié (NOM Prénom)]],Salariés[NOM et Prénom],Salariés[N+1 (NOM Prénom)])=0,"",_xlfn.XLOOKUP(Compétences[[#This Row],[Salarié (NOM Prénom)]],Salariés[NOM et Prénom],Salariés[N+1 (NOM Prénom)])))</f>
        <v/>
      </c>
      <c r="H184" s="42" t="str">
        <f>IF(Compétences[[#This Row],[Salarié (NOM Prénom)]]="","",IF(_xlfn.XLOOKUP(Compétences[[#This Row],[Salarié (NOM Prénom)]],Salariés[NOM et Prénom],Salariés[Sexe])=0,"",_xlfn.XLOOKUP(Compétences[[#This Row],[Salarié (NOM Prénom)]],Salariés[NOM et Prénom],Salariés[Sexe])))</f>
        <v>Homme</v>
      </c>
      <c r="I184" s="42" t="str">
        <f>IF(Compétences[[#This Row],[Salarié (NOM Prénom)]]="","",IF(_xlfn.XLOOKUP(Compétences[[#This Row],[Salarié (NOM Prénom)]],Salariés[NOM et Prénom],Salariés[Service])=0,"",_xlfn.XLOOKUP(Compétences[[#This Row],[Salarié (NOM Prénom)]],Salariés[NOM et Prénom],Salariés[Service])))</f>
        <v>RH</v>
      </c>
      <c r="J184" s="43">
        <f>_xlfn.AGGREGATE(3,5,Compétences[[#This Row],[Salarié (NOM Prénom)]])</f>
        <v>1</v>
      </c>
    </row>
    <row r="185" spans="1:10" ht="16">
      <c r="A185" s="1" t="s">
        <v>24</v>
      </c>
      <c r="B185" s="1" t="s">
        <v>88</v>
      </c>
      <c r="C185" s="1" t="s">
        <v>112</v>
      </c>
      <c r="D185" s="21">
        <v>1</v>
      </c>
      <c r="E185" s="40">
        <v>1</v>
      </c>
      <c r="F185"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85" s="42" t="str">
        <f>IF(Compétences[[#This Row],[Salarié (NOM Prénom)]]="","",IF(_xlfn.XLOOKUP(Compétences[[#This Row],[Salarié (NOM Prénom)]],Salariés[NOM et Prénom],Salariés[N+1 (NOM Prénom)])=0,"",_xlfn.XLOOKUP(Compétences[[#This Row],[Salarié (NOM Prénom)]],Salariés[NOM et Prénom],Salariés[N+1 (NOM Prénom)])))</f>
        <v/>
      </c>
      <c r="H185" s="42" t="str">
        <f>IF(Compétences[[#This Row],[Salarié (NOM Prénom)]]="","",IF(_xlfn.XLOOKUP(Compétences[[#This Row],[Salarié (NOM Prénom)]],Salariés[NOM et Prénom],Salariés[Sexe])=0,"",_xlfn.XLOOKUP(Compétences[[#This Row],[Salarié (NOM Prénom)]],Salariés[NOM et Prénom],Salariés[Sexe])))</f>
        <v>Homme</v>
      </c>
      <c r="I185" s="42" t="str">
        <f>IF(Compétences[[#This Row],[Salarié (NOM Prénom)]]="","",IF(_xlfn.XLOOKUP(Compétences[[#This Row],[Salarié (NOM Prénom)]],Salariés[NOM et Prénom],Salariés[Service])=0,"",_xlfn.XLOOKUP(Compétences[[#This Row],[Salarié (NOM Prénom)]],Salariés[NOM et Prénom],Salariés[Service])))</f>
        <v>RH</v>
      </c>
      <c r="J185" s="43">
        <f>_xlfn.AGGREGATE(3,5,Compétences[[#This Row],[Salarié (NOM Prénom)]])</f>
        <v>1</v>
      </c>
    </row>
    <row r="186" spans="1:10" ht="16">
      <c r="A186" s="1" t="s">
        <v>24</v>
      </c>
      <c r="B186" s="1" t="s">
        <v>88</v>
      </c>
      <c r="C186" s="1" t="s">
        <v>119</v>
      </c>
      <c r="D186" s="21">
        <v>3</v>
      </c>
      <c r="E186" s="40">
        <v>3</v>
      </c>
      <c r="F186"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86" s="42" t="str">
        <f>IF(Compétences[[#This Row],[Salarié (NOM Prénom)]]="","",IF(_xlfn.XLOOKUP(Compétences[[#This Row],[Salarié (NOM Prénom)]],Salariés[NOM et Prénom],Salariés[N+1 (NOM Prénom)])=0,"",_xlfn.XLOOKUP(Compétences[[#This Row],[Salarié (NOM Prénom)]],Salariés[NOM et Prénom],Salariés[N+1 (NOM Prénom)])))</f>
        <v/>
      </c>
      <c r="H186" s="42" t="str">
        <f>IF(Compétences[[#This Row],[Salarié (NOM Prénom)]]="","",IF(_xlfn.XLOOKUP(Compétences[[#This Row],[Salarié (NOM Prénom)]],Salariés[NOM et Prénom],Salariés[Sexe])=0,"",_xlfn.XLOOKUP(Compétences[[#This Row],[Salarié (NOM Prénom)]],Salariés[NOM et Prénom],Salariés[Sexe])))</f>
        <v>Homme</v>
      </c>
      <c r="I186" s="42" t="str">
        <f>IF(Compétences[[#This Row],[Salarié (NOM Prénom)]]="","",IF(_xlfn.XLOOKUP(Compétences[[#This Row],[Salarié (NOM Prénom)]],Salariés[NOM et Prénom],Salariés[Service])=0,"",_xlfn.XLOOKUP(Compétences[[#This Row],[Salarié (NOM Prénom)]],Salariés[NOM et Prénom],Salariés[Service])))</f>
        <v>RH</v>
      </c>
      <c r="J186" s="43">
        <f>_xlfn.AGGREGATE(3,5,Compétences[[#This Row],[Salarié (NOM Prénom)]])</f>
        <v>1</v>
      </c>
    </row>
    <row r="187" spans="1:10" ht="16">
      <c r="A187" s="1" t="s">
        <v>24</v>
      </c>
      <c r="B187" s="1" t="s">
        <v>88</v>
      </c>
      <c r="C187" s="1" t="s">
        <v>126</v>
      </c>
      <c r="D187" s="21">
        <v>3</v>
      </c>
      <c r="E187" s="40">
        <v>3</v>
      </c>
      <c r="F187"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87" s="42" t="str">
        <f>IF(Compétences[[#This Row],[Salarié (NOM Prénom)]]="","",IF(_xlfn.XLOOKUP(Compétences[[#This Row],[Salarié (NOM Prénom)]],Salariés[NOM et Prénom],Salariés[N+1 (NOM Prénom)])=0,"",_xlfn.XLOOKUP(Compétences[[#This Row],[Salarié (NOM Prénom)]],Salariés[NOM et Prénom],Salariés[N+1 (NOM Prénom)])))</f>
        <v/>
      </c>
      <c r="H187" s="42" t="str">
        <f>IF(Compétences[[#This Row],[Salarié (NOM Prénom)]]="","",IF(_xlfn.XLOOKUP(Compétences[[#This Row],[Salarié (NOM Prénom)]],Salariés[NOM et Prénom],Salariés[Sexe])=0,"",_xlfn.XLOOKUP(Compétences[[#This Row],[Salarié (NOM Prénom)]],Salariés[NOM et Prénom],Salariés[Sexe])))</f>
        <v>Homme</v>
      </c>
      <c r="I187" s="42" t="str">
        <f>IF(Compétences[[#This Row],[Salarié (NOM Prénom)]]="","",IF(_xlfn.XLOOKUP(Compétences[[#This Row],[Salarié (NOM Prénom)]],Salariés[NOM et Prénom],Salariés[Service])=0,"",_xlfn.XLOOKUP(Compétences[[#This Row],[Salarié (NOM Prénom)]],Salariés[NOM et Prénom],Salariés[Service])))</f>
        <v>RH</v>
      </c>
      <c r="J187" s="43">
        <f>_xlfn.AGGREGATE(3,5,Compétences[[#This Row],[Salarié (NOM Prénom)]])</f>
        <v>1</v>
      </c>
    </row>
    <row r="188" spans="1:10" ht="16">
      <c r="A188" s="1" t="s">
        <v>24</v>
      </c>
      <c r="B188" s="1" t="s">
        <v>88</v>
      </c>
      <c r="C188" s="1" t="s">
        <v>127</v>
      </c>
      <c r="D188" s="21">
        <v>3</v>
      </c>
      <c r="E188" s="40">
        <v>2</v>
      </c>
      <c r="F188"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88" s="42" t="str">
        <f>IF(Compétences[[#This Row],[Salarié (NOM Prénom)]]="","",IF(_xlfn.XLOOKUP(Compétences[[#This Row],[Salarié (NOM Prénom)]],Salariés[NOM et Prénom],Salariés[N+1 (NOM Prénom)])=0,"",_xlfn.XLOOKUP(Compétences[[#This Row],[Salarié (NOM Prénom)]],Salariés[NOM et Prénom],Salariés[N+1 (NOM Prénom)])))</f>
        <v/>
      </c>
      <c r="H188" s="42" t="str">
        <f>IF(Compétences[[#This Row],[Salarié (NOM Prénom)]]="","",IF(_xlfn.XLOOKUP(Compétences[[#This Row],[Salarié (NOM Prénom)]],Salariés[NOM et Prénom],Salariés[Sexe])=0,"",_xlfn.XLOOKUP(Compétences[[#This Row],[Salarié (NOM Prénom)]],Salariés[NOM et Prénom],Salariés[Sexe])))</f>
        <v>Homme</v>
      </c>
      <c r="I188" s="42" t="str">
        <f>IF(Compétences[[#This Row],[Salarié (NOM Prénom)]]="","",IF(_xlfn.XLOOKUP(Compétences[[#This Row],[Salarié (NOM Prénom)]],Salariés[NOM et Prénom],Salariés[Service])=0,"",_xlfn.XLOOKUP(Compétences[[#This Row],[Salarié (NOM Prénom)]],Salariés[NOM et Prénom],Salariés[Service])))</f>
        <v>RH</v>
      </c>
      <c r="J188" s="43">
        <f>_xlfn.AGGREGATE(3,5,Compétences[[#This Row],[Salarié (NOM Prénom)]])</f>
        <v>1</v>
      </c>
    </row>
    <row r="189" spans="1:10" ht="16">
      <c r="A189" s="1" t="s">
        <v>24</v>
      </c>
      <c r="B189" s="1" t="s">
        <v>88</v>
      </c>
      <c r="C189" s="1" t="s">
        <v>138</v>
      </c>
      <c r="D189" s="21">
        <v>2</v>
      </c>
      <c r="E189" s="40">
        <v>2</v>
      </c>
      <c r="F189"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89" s="42" t="str">
        <f>IF(Compétences[[#This Row],[Salarié (NOM Prénom)]]="","",IF(_xlfn.XLOOKUP(Compétences[[#This Row],[Salarié (NOM Prénom)]],Salariés[NOM et Prénom],Salariés[N+1 (NOM Prénom)])=0,"",_xlfn.XLOOKUP(Compétences[[#This Row],[Salarié (NOM Prénom)]],Salariés[NOM et Prénom],Salariés[N+1 (NOM Prénom)])))</f>
        <v/>
      </c>
      <c r="H189" s="42" t="str">
        <f>IF(Compétences[[#This Row],[Salarié (NOM Prénom)]]="","",IF(_xlfn.XLOOKUP(Compétences[[#This Row],[Salarié (NOM Prénom)]],Salariés[NOM et Prénom],Salariés[Sexe])=0,"",_xlfn.XLOOKUP(Compétences[[#This Row],[Salarié (NOM Prénom)]],Salariés[NOM et Prénom],Salariés[Sexe])))</f>
        <v>Homme</v>
      </c>
      <c r="I189" s="42" t="str">
        <f>IF(Compétences[[#This Row],[Salarié (NOM Prénom)]]="","",IF(_xlfn.XLOOKUP(Compétences[[#This Row],[Salarié (NOM Prénom)]],Salariés[NOM et Prénom],Salariés[Service])=0,"",_xlfn.XLOOKUP(Compétences[[#This Row],[Salarié (NOM Prénom)]],Salariés[NOM et Prénom],Salariés[Service])))</f>
        <v>RH</v>
      </c>
      <c r="J189" s="43">
        <f>_xlfn.AGGREGATE(3,5,Compétences[[#This Row],[Salarié (NOM Prénom)]])</f>
        <v>1</v>
      </c>
    </row>
    <row r="190" spans="1:10" ht="16">
      <c r="A190" s="1" t="s">
        <v>24</v>
      </c>
      <c r="B190" s="1" t="s">
        <v>88</v>
      </c>
      <c r="C190" s="1" t="s">
        <v>146</v>
      </c>
      <c r="D190" s="21">
        <v>4</v>
      </c>
      <c r="E190" s="40">
        <v>2</v>
      </c>
      <c r="F190"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0" s="42" t="str">
        <f>IF(Compétences[[#This Row],[Salarié (NOM Prénom)]]="","",IF(_xlfn.XLOOKUP(Compétences[[#This Row],[Salarié (NOM Prénom)]],Salariés[NOM et Prénom],Salariés[N+1 (NOM Prénom)])=0,"",_xlfn.XLOOKUP(Compétences[[#This Row],[Salarié (NOM Prénom)]],Salariés[NOM et Prénom],Salariés[N+1 (NOM Prénom)])))</f>
        <v/>
      </c>
      <c r="H190" s="42" t="str">
        <f>IF(Compétences[[#This Row],[Salarié (NOM Prénom)]]="","",IF(_xlfn.XLOOKUP(Compétences[[#This Row],[Salarié (NOM Prénom)]],Salariés[NOM et Prénom],Salariés[Sexe])=0,"",_xlfn.XLOOKUP(Compétences[[#This Row],[Salarié (NOM Prénom)]],Salariés[NOM et Prénom],Salariés[Sexe])))</f>
        <v>Homme</v>
      </c>
      <c r="I190" s="42" t="str">
        <f>IF(Compétences[[#This Row],[Salarié (NOM Prénom)]]="","",IF(_xlfn.XLOOKUP(Compétences[[#This Row],[Salarié (NOM Prénom)]],Salariés[NOM et Prénom],Salariés[Service])=0,"",_xlfn.XLOOKUP(Compétences[[#This Row],[Salarié (NOM Prénom)]],Salariés[NOM et Prénom],Salariés[Service])))</f>
        <v>RH</v>
      </c>
      <c r="J190" s="43">
        <f>_xlfn.AGGREGATE(3,5,Compétences[[#This Row],[Salarié (NOM Prénom)]])</f>
        <v>1</v>
      </c>
    </row>
    <row r="191" spans="1:10" ht="16">
      <c r="A191" s="1" t="s">
        <v>24</v>
      </c>
      <c r="B191" s="1" t="s">
        <v>94</v>
      </c>
      <c r="C191" s="1" t="s">
        <v>98</v>
      </c>
      <c r="D191" s="21">
        <v>4</v>
      </c>
      <c r="E191" s="40">
        <v>2</v>
      </c>
      <c r="F191"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1" s="42" t="str">
        <f>IF(Compétences[[#This Row],[Salarié (NOM Prénom)]]="","",IF(_xlfn.XLOOKUP(Compétences[[#This Row],[Salarié (NOM Prénom)]],Salariés[NOM et Prénom],Salariés[N+1 (NOM Prénom)])=0,"",_xlfn.XLOOKUP(Compétences[[#This Row],[Salarié (NOM Prénom)]],Salariés[NOM et Prénom],Salariés[N+1 (NOM Prénom)])))</f>
        <v/>
      </c>
      <c r="H191" s="42" t="str">
        <f>IF(Compétences[[#This Row],[Salarié (NOM Prénom)]]="","",IF(_xlfn.XLOOKUP(Compétences[[#This Row],[Salarié (NOM Prénom)]],Salariés[NOM et Prénom],Salariés[Sexe])=0,"",_xlfn.XLOOKUP(Compétences[[#This Row],[Salarié (NOM Prénom)]],Salariés[NOM et Prénom],Salariés[Sexe])))</f>
        <v>Homme</v>
      </c>
      <c r="I191" s="42" t="str">
        <f>IF(Compétences[[#This Row],[Salarié (NOM Prénom)]]="","",IF(_xlfn.XLOOKUP(Compétences[[#This Row],[Salarié (NOM Prénom)]],Salariés[NOM et Prénom],Salariés[Service])=0,"",_xlfn.XLOOKUP(Compétences[[#This Row],[Salarié (NOM Prénom)]],Salariés[NOM et Prénom],Salariés[Service])))</f>
        <v>RH</v>
      </c>
      <c r="J191" s="43">
        <f>_xlfn.AGGREGATE(3,5,Compétences[[#This Row],[Salarié (NOM Prénom)]])</f>
        <v>1</v>
      </c>
    </row>
    <row r="192" spans="1:10" ht="16">
      <c r="A192" s="1" t="s">
        <v>24</v>
      </c>
      <c r="B192" s="1" t="s">
        <v>94</v>
      </c>
      <c r="C192" s="1" t="s">
        <v>103</v>
      </c>
      <c r="D192" s="21">
        <v>2</v>
      </c>
      <c r="E192" s="40">
        <v>1</v>
      </c>
      <c r="F192"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2" s="42" t="str">
        <f>IF(Compétences[[#This Row],[Salarié (NOM Prénom)]]="","",IF(_xlfn.XLOOKUP(Compétences[[#This Row],[Salarié (NOM Prénom)]],Salariés[NOM et Prénom],Salariés[N+1 (NOM Prénom)])=0,"",_xlfn.XLOOKUP(Compétences[[#This Row],[Salarié (NOM Prénom)]],Salariés[NOM et Prénom],Salariés[N+1 (NOM Prénom)])))</f>
        <v/>
      </c>
      <c r="H192" s="42" t="str">
        <f>IF(Compétences[[#This Row],[Salarié (NOM Prénom)]]="","",IF(_xlfn.XLOOKUP(Compétences[[#This Row],[Salarié (NOM Prénom)]],Salariés[NOM et Prénom],Salariés[Sexe])=0,"",_xlfn.XLOOKUP(Compétences[[#This Row],[Salarié (NOM Prénom)]],Salariés[NOM et Prénom],Salariés[Sexe])))</f>
        <v>Homme</v>
      </c>
      <c r="I192" s="42" t="str">
        <f>IF(Compétences[[#This Row],[Salarié (NOM Prénom)]]="","",IF(_xlfn.XLOOKUP(Compétences[[#This Row],[Salarié (NOM Prénom)]],Salariés[NOM et Prénom],Salariés[Service])=0,"",_xlfn.XLOOKUP(Compétences[[#This Row],[Salarié (NOM Prénom)]],Salariés[NOM et Prénom],Salariés[Service])))</f>
        <v>RH</v>
      </c>
      <c r="J192" s="43">
        <f>_xlfn.AGGREGATE(3,5,Compétences[[#This Row],[Salarié (NOM Prénom)]])</f>
        <v>1</v>
      </c>
    </row>
    <row r="193" spans="1:10" ht="16">
      <c r="A193" s="1" t="s">
        <v>24</v>
      </c>
      <c r="B193" s="1" t="s">
        <v>94</v>
      </c>
      <c r="C193" s="1" t="s">
        <v>111</v>
      </c>
      <c r="D193" s="21">
        <v>3</v>
      </c>
      <c r="E193" s="40">
        <v>3</v>
      </c>
      <c r="F193"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3" s="42" t="str">
        <f>IF(Compétences[[#This Row],[Salarié (NOM Prénom)]]="","",IF(_xlfn.XLOOKUP(Compétences[[#This Row],[Salarié (NOM Prénom)]],Salariés[NOM et Prénom],Salariés[N+1 (NOM Prénom)])=0,"",_xlfn.XLOOKUP(Compétences[[#This Row],[Salarié (NOM Prénom)]],Salariés[NOM et Prénom],Salariés[N+1 (NOM Prénom)])))</f>
        <v/>
      </c>
      <c r="H193" s="42" t="str">
        <f>IF(Compétences[[#This Row],[Salarié (NOM Prénom)]]="","",IF(_xlfn.XLOOKUP(Compétences[[#This Row],[Salarié (NOM Prénom)]],Salariés[NOM et Prénom],Salariés[Sexe])=0,"",_xlfn.XLOOKUP(Compétences[[#This Row],[Salarié (NOM Prénom)]],Salariés[NOM et Prénom],Salariés[Sexe])))</f>
        <v>Homme</v>
      </c>
      <c r="I193" s="42" t="str">
        <f>IF(Compétences[[#This Row],[Salarié (NOM Prénom)]]="","",IF(_xlfn.XLOOKUP(Compétences[[#This Row],[Salarié (NOM Prénom)]],Salariés[NOM et Prénom],Salariés[Service])=0,"",_xlfn.XLOOKUP(Compétences[[#This Row],[Salarié (NOM Prénom)]],Salariés[NOM et Prénom],Salariés[Service])))</f>
        <v>RH</v>
      </c>
      <c r="J193" s="43">
        <f>_xlfn.AGGREGATE(3,5,Compétences[[#This Row],[Salarié (NOM Prénom)]])</f>
        <v>1</v>
      </c>
    </row>
    <row r="194" spans="1:10" ht="16">
      <c r="A194" s="1" t="s">
        <v>24</v>
      </c>
      <c r="B194" s="1" t="s">
        <v>94</v>
      </c>
      <c r="C194" s="1" t="s">
        <v>101</v>
      </c>
      <c r="D194" s="21">
        <v>2</v>
      </c>
      <c r="E194" s="40">
        <v>3</v>
      </c>
      <c r="F194"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4" s="42" t="str">
        <f>IF(Compétences[[#This Row],[Salarié (NOM Prénom)]]="","",IF(_xlfn.XLOOKUP(Compétences[[#This Row],[Salarié (NOM Prénom)]],Salariés[NOM et Prénom],Salariés[N+1 (NOM Prénom)])=0,"",_xlfn.XLOOKUP(Compétences[[#This Row],[Salarié (NOM Prénom)]],Salariés[NOM et Prénom],Salariés[N+1 (NOM Prénom)])))</f>
        <v/>
      </c>
      <c r="H194" s="42" t="str">
        <f>IF(Compétences[[#This Row],[Salarié (NOM Prénom)]]="","",IF(_xlfn.XLOOKUP(Compétences[[#This Row],[Salarié (NOM Prénom)]],Salariés[NOM et Prénom],Salariés[Sexe])=0,"",_xlfn.XLOOKUP(Compétences[[#This Row],[Salarié (NOM Prénom)]],Salariés[NOM et Prénom],Salariés[Sexe])))</f>
        <v>Homme</v>
      </c>
      <c r="I194" s="42" t="str">
        <f>IF(Compétences[[#This Row],[Salarié (NOM Prénom)]]="","",IF(_xlfn.XLOOKUP(Compétences[[#This Row],[Salarié (NOM Prénom)]],Salariés[NOM et Prénom],Salariés[Service])=0,"",_xlfn.XLOOKUP(Compétences[[#This Row],[Salarié (NOM Prénom)]],Salariés[NOM et Prénom],Salariés[Service])))</f>
        <v>RH</v>
      </c>
      <c r="J194" s="43">
        <f>_xlfn.AGGREGATE(3,5,Compétences[[#This Row],[Salarié (NOM Prénom)]])</f>
        <v>1</v>
      </c>
    </row>
    <row r="195" spans="1:10" ht="16">
      <c r="A195" s="1" t="s">
        <v>24</v>
      </c>
      <c r="B195" s="1" t="s">
        <v>94</v>
      </c>
      <c r="C195" s="1" t="s">
        <v>129</v>
      </c>
      <c r="D195" s="21">
        <v>3</v>
      </c>
      <c r="E195" s="40">
        <v>3</v>
      </c>
      <c r="F195"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5" s="42" t="str">
        <f>IF(Compétences[[#This Row],[Salarié (NOM Prénom)]]="","",IF(_xlfn.XLOOKUP(Compétences[[#This Row],[Salarié (NOM Prénom)]],Salariés[NOM et Prénom],Salariés[N+1 (NOM Prénom)])=0,"",_xlfn.XLOOKUP(Compétences[[#This Row],[Salarié (NOM Prénom)]],Salariés[NOM et Prénom],Salariés[N+1 (NOM Prénom)])))</f>
        <v/>
      </c>
      <c r="H195" s="42" t="str">
        <f>IF(Compétences[[#This Row],[Salarié (NOM Prénom)]]="","",IF(_xlfn.XLOOKUP(Compétences[[#This Row],[Salarié (NOM Prénom)]],Salariés[NOM et Prénom],Salariés[Sexe])=0,"",_xlfn.XLOOKUP(Compétences[[#This Row],[Salarié (NOM Prénom)]],Salariés[NOM et Prénom],Salariés[Sexe])))</f>
        <v>Homme</v>
      </c>
      <c r="I195" s="42" t="str">
        <f>IF(Compétences[[#This Row],[Salarié (NOM Prénom)]]="","",IF(_xlfn.XLOOKUP(Compétences[[#This Row],[Salarié (NOM Prénom)]],Salariés[NOM et Prénom],Salariés[Service])=0,"",_xlfn.XLOOKUP(Compétences[[#This Row],[Salarié (NOM Prénom)]],Salariés[NOM et Prénom],Salariés[Service])))</f>
        <v>RH</v>
      </c>
      <c r="J195" s="43">
        <f>_xlfn.AGGREGATE(3,5,Compétences[[#This Row],[Salarié (NOM Prénom)]])</f>
        <v>1</v>
      </c>
    </row>
    <row r="196" spans="1:10" ht="16">
      <c r="A196" s="1" t="s">
        <v>24</v>
      </c>
      <c r="B196" s="1" t="s">
        <v>94</v>
      </c>
      <c r="C196" s="1" t="s">
        <v>133</v>
      </c>
      <c r="D196" s="21">
        <v>4</v>
      </c>
      <c r="E196" s="40">
        <v>4</v>
      </c>
      <c r="F196"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6" s="42" t="str">
        <f>IF(Compétences[[#This Row],[Salarié (NOM Prénom)]]="","",IF(_xlfn.XLOOKUP(Compétences[[#This Row],[Salarié (NOM Prénom)]],Salariés[NOM et Prénom],Salariés[N+1 (NOM Prénom)])=0,"",_xlfn.XLOOKUP(Compétences[[#This Row],[Salarié (NOM Prénom)]],Salariés[NOM et Prénom],Salariés[N+1 (NOM Prénom)])))</f>
        <v/>
      </c>
      <c r="H196" s="42" t="str">
        <f>IF(Compétences[[#This Row],[Salarié (NOM Prénom)]]="","",IF(_xlfn.XLOOKUP(Compétences[[#This Row],[Salarié (NOM Prénom)]],Salariés[NOM et Prénom],Salariés[Sexe])=0,"",_xlfn.XLOOKUP(Compétences[[#This Row],[Salarié (NOM Prénom)]],Salariés[NOM et Prénom],Salariés[Sexe])))</f>
        <v>Homme</v>
      </c>
      <c r="I196" s="42" t="str">
        <f>IF(Compétences[[#This Row],[Salarié (NOM Prénom)]]="","",IF(_xlfn.XLOOKUP(Compétences[[#This Row],[Salarié (NOM Prénom)]],Salariés[NOM et Prénom],Salariés[Service])=0,"",_xlfn.XLOOKUP(Compétences[[#This Row],[Salarié (NOM Prénom)]],Salariés[NOM et Prénom],Salariés[Service])))</f>
        <v>RH</v>
      </c>
      <c r="J196" s="43">
        <f>_xlfn.AGGREGATE(3,5,Compétences[[#This Row],[Salarié (NOM Prénom)]])</f>
        <v>1</v>
      </c>
    </row>
    <row r="197" spans="1:10" ht="16">
      <c r="A197" s="1" t="s">
        <v>24</v>
      </c>
      <c r="B197" s="1" t="s">
        <v>94</v>
      </c>
      <c r="C197" s="1" t="s">
        <v>31</v>
      </c>
      <c r="D197" s="21">
        <v>2</v>
      </c>
      <c r="E197" s="40">
        <v>2</v>
      </c>
      <c r="F197"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7" s="42" t="str">
        <f>IF(Compétences[[#This Row],[Salarié (NOM Prénom)]]="","",IF(_xlfn.XLOOKUP(Compétences[[#This Row],[Salarié (NOM Prénom)]],Salariés[NOM et Prénom],Salariés[N+1 (NOM Prénom)])=0,"",_xlfn.XLOOKUP(Compétences[[#This Row],[Salarié (NOM Prénom)]],Salariés[NOM et Prénom],Salariés[N+1 (NOM Prénom)])))</f>
        <v/>
      </c>
      <c r="H197" s="42" t="str">
        <f>IF(Compétences[[#This Row],[Salarié (NOM Prénom)]]="","",IF(_xlfn.XLOOKUP(Compétences[[#This Row],[Salarié (NOM Prénom)]],Salariés[NOM et Prénom],Salariés[Sexe])=0,"",_xlfn.XLOOKUP(Compétences[[#This Row],[Salarié (NOM Prénom)]],Salariés[NOM et Prénom],Salariés[Sexe])))</f>
        <v>Homme</v>
      </c>
      <c r="I197" s="42" t="str">
        <f>IF(Compétences[[#This Row],[Salarié (NOM Prénom)]]="","",IF(_xlfn.XLOOKUP(Compétences[[#This Row],[Salarié (NOM Prénom)]],Salariés[NOM et Prénom],Salariés[Service])=0,"",_xlfn.XLOOKUP(Compétences[[#This Row],[Salarié (NOM Prénom)]],Salariés[NOM et Prénom],Salariés[Service])))</f>
        <v>RH</v>
      </c>
      <c r="J197" s="43">
        <f>_xlfn.AGGREGATE(3,5,Compétences[[#This Row],[Salarié (NOM Prénom)]])</f>
        <v>1</v>
      </c>
    </row>
    <row r="198" spans="1:10" ht="16">
      <c r="A198" s="1" t="s">
        <v>24</v>
      </c>
      <c r="B198" s="1" t="s">
        <v>94</v>
      </c>
      <c r="C198" s="1" t="s">
        <v>140</v>
      </c>
      <c r="D198" s="21">
        <v>3</v>
      </c>
      <c r="E198" s="40">
        <v>3</v>
      </c>
      <c r="F198"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198" s="42" t="str">
        <f>IF(Compétences[[#This Row],[Salarié (NOM Prénom)]]="","",IF(_xlfn.XLOOKUP(Compétences[[#This Row],[Salarié (NOM Prénom)]],Salariés[NOM et Prénom],Salariés[N+1 (NOM Prénom)])=0,"",_xlfn.XLOOKUP(Compétences[[#This Row],[Salarié (NOM Prénom)]],Salariés[NOM et Prénom],Salariés[N+1 (NOM Prénom)])))</f>
        <v/>
      </c>
      <c r="H198" s="42" t="str">
        <f>IF(Compétences[[#This Row],[Salarié (NOM Prénom)]]="","",IF(_xlfn.XLOOKUP(Compétences[[#This Row],[Salarié (NOM Prénom)]],Salariés[NOM et Prénom],Salariés[Sexe])=0,"",_xlfn.XLOOKUP(Compétences[[#This Row],[Salarié (NOM Prénom)]],Salariés[NOM et Prénom],Salariés[Sexe])))</f>
        <v>Homme</v>
      </c>
      <c r="I198" s="42" t="str">
        <f>IF(Compétences[[#This Row],[Salarié (NOM Prénom)]]="","",IF(_xlfn.XLOOKUP(Compétences[[#This Row],[Salarié (NOM Prénom)]],Salariés[NOM et Prénom],Salariés[Service])=0,"",_xlfn.XLOOKUP(Compétences[[#This Row],[Salarié (NOM Prénom)]],Salariés[NOM et Prénom],Salariés[Service])))</f>
        <v>RH</v>
      </c>
      <c r="J198" s="43">
        <f>_xlfn.AGGREGATE(3,5,Compétences[[#This Row],[Salarié (NOM Prénom)]])</f>
        <v>1</v>
      </c>
    </row>
    <row r="199" spans="1:10" ht="16">
      <c r="A199" s="1" t="s">
        <v>67</v>
      </c>
      <c r="B199" s="1" t="s">
        <v>88</v>
      </c>
      <c r="C199" s="1" t="s">
        <v>105</v>
      </c>
      <c r="D199" s="21">
        <v>3</v>
      </c>
      <c r="E199" s="40">
        <v>3</v>
      </c>
      <c r="F199"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199" s="42" t="str">
        <f>IF(Compétences[[#This Row],[Salarié (NOM Prénom)]]="","",IF(_xlfn.XLOOKUP(Compétences[[#This Row],[Salarié (NOM Prénom)]],Salariés[NOM et Prénom],Salariés[N+1 (NOM Prénom)])=0,"",_xlfn.XLOOKUP(Compétences[[#This Row],[Salarié (NOM Prénom)]],Salariés[NOM et Prénom],Salariés[N+1 (NOM Prénom)])))</f>
        <v>BASSOT Didier</v>
      </c>
      <c r="H199" s="42" t="str">
        <f>IF(Compétences[[#This Row],[Salarié (NOM Prénom)]]="","",IF(_xlfn.XLOOKUP(Compétences[[#This Row],[Salarié (NOM Prénom)]],Salariés[NOM et Prénom],Salariés[Sexe])=0,"",_xlfn.XLOOKUP(Compétences[[#This Row],[Salarié (NOM Prénom)]],Salariés[NOM et Prénom],Salariés[Sexe])))</f>
        <v>Homme</v>
      </c>
      <c r="I199" s="42" t="str">
        <f>IF(Compétences[[#This Row],[Salarié (NOM Prénom)]]="","",IF(_xlfn.XLOOKUP(Compétences[[#This Row],[Salarié (NOM Prénom)]],Salariés[NOM et Prénom],Salariés[Service])=0,"",_xlfn.XLOOKUP(Compétences[[#This Row],[Salarié (NOM Prénom)]],Salariés[NOM et Prénom],Salariés[Service])))</f>
        <v>IT</v>
      </c>
      <c r="J199" s="43">
        <f>_xlfn.AGGREGATE(3,5,Compétences[[#This Row],[Salarié (NOM Prénom)]])</f>
        <v>1</v>
      </c>
    </row>
    <row r="200" spans="1:10" ht="16">
      <c r="A200" s="1" t="s">
        <v>67</v>
      </c>
      <c r="B200" s="1" t="s">
        <v>88</v>
      </c>
      <c r="C200" s="1" t="s">
        <v>113</v>
      </c>
      <c r="D200" s="21">
        <v>2</v>
      </c>
      <c r="E200" s="40">
        <v>1</v>
      </c>
      <c r="F200"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0" s="42" t="str">
        <f>IF(Compétences[[#This Row],[Salarié (NOM Prénom)]]="","",IF(_xlfn.XLOOKUP(Compétences[[#This Row],[Salarié (NOM Prénom)]],Salariés[NOM et Prénom],Salariés[N+1 (NOM Prénom)])=0,"",_xlfn.XLOOKUP(Compétences[[#This Row],[Salarié (NOM Prénom)]],Salariés[NOM et Prénom],Salariés[N+1 (NOM Prénom)])))</f>
        <v>BASSOT Didier</v>
      </c>
      <c r="H200" s="42" t="str">
        <f>IF(Compétences[[#This Row],[Salarié (NOM Prénom)]]="","",IF(_xlfn.XLOOKUP(Compétences[[#This Row],[Salarié (NOM Prénom)]],Salariés[NOM et Prénom],Salariés[Sexe])=0,"",_xlfn.XLOOKUP(Compétences[[#This Row],[Salarié (NOM Prénom)]],Salariés[NOM et Prénom],Salariés[Sexe])))</f>
        <v>Homme</v>
      </c>
      <c r="I200" s="42" t="str">
        <f>IF(Compétences[[#This Row],[Salarié (NOM Prénom)]]="","",IF(_xlfn.XLOOKUP(Compétences[[#This Row],[Salarié (NOM Prénom)]],Salariés[NOM et Prénom],Salariés[Service])=0,"",_xlfn.XLOOKUP(Compétences[[#This Row],[Salarié (NOM Prénom)]],Salariés[NOM et Prénom],Salariés[Service])))</f>
        <v>IT</v>
      </c>
      <c r="J200" s="43">
        <f>_xlfn.AGGREGATE(3,5,Compétences[[#This Row],[Salarié (NOM Prénom)]])</f>
        <v>1</v>
      </c>
    </row>
    <row r="201" spans="1:10" ht="16">
      <c r="A201" s="1" t="s">
        <v>67</v>
      </c>
      <c r="B201" s="1" t="s">
        <v>88</v>
      </c>
      <c r="C201" s="1" t="s">
        <v>114</v>
      </c>
      <c r="D201" s="21">
        <v>4</v>
      </c>
      <c r="E201" s="40">
        <v>3</v>
      </c>
      <c r="F201"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1" s="42" t="str">
        <f>IF(Compétences[[#This Row],[Salarié (NOM Prénom)]]="","",IF(_xlfn.XLOOKUP(Compétences[[#This Row],[Salarié (NOM Prénom)]],Salariés[NOM et Prénom],Salariés[N+1 (NOM Prénom)])=0,"",_xlfn.XLOOKUP(Compétences[[#This Row],[Salarié (NOM Prénom)]],Salariés[NOM et Prénom],Salariés[N+1 (NOM Prénom)])))</f>
        <v>BASSOT Didier</v>
      </c>
      <c r="H201" s="42" t="str">
        <f>IF(Compétences[[#This Row],[Salarié (NOM Prénom)]]="","",IF(_xlfn.XLOOKUP(Compétences[[#This Row],[Salarié (NOM Prénom)]],Salariés[NOM et Prénom],Salariés[Sexe])=0,"",_xlfn.XLOOKUP(Compétences[[#This Row],[Salarié (NOM Prénom)]],Salariés[NOM et Prénom],Salariés[Sexe])))</f>
        <v>Homme</v>
      </c>
      <c r="I201" s="42" t="str">
        <f>IF(Compétences[[#This Row],[Salarié (NOM Prénom)]]="","",IF(_xlfn.XLOOKUP(Compétences[[#This Row],[Salarié (NOM Prénom)]],Salariés[NOM et Prénom],Salariés[Service])=0,"",_xlfn.XLOOKUP(Compétences[[#This Row],[Salarié (NOM Prénom)]],Salariés[NOM et Prénom],Salariés[Service])))</f>
        <v>IT</v>
      </c>
      <c r="J201" s="43">
        <f>_xlfn.AGGREGATE(3,5,Compétences[[#This Row],[Salarié (NOM Prénom)]])</f>
        <v>1</v>
      </c>
    </row>
    <row r="202" spans="1:10" ht="16">
      <c r="A202" s="1" t="s">
        <v>67</v>
      </c>
      <c r="B202" s="1" t="s">
        <v>88</v>
      </c>
      <c r="C202" s="1" t="s">
        <v>126</v>
      </c>
      <c r="D202" s="21">
        <v>1</v>
      </c>
      <c r="E202" s="40">
        <v>4</v>
      </c>
      <c r="F202"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2" s="42" t="str">
        <f>IF(Compétences[[#This Row],[Salarié (NOM Prénom)]]="","",IF(_xlfn.XLOOKUP(Compétences[[#This Row],[Salarié (NOM Prénom)]],Salariés[NOM et Prénom],Salariés[N+1 (NOM Prénom)])=0,"",_xlfn.XLOOKUP(Compétences[[#This Row],[Salarié (NOM Prénom)]],Salariés[NOM et Prénom],Salariés[N+1 (NOM Prénom)])))</f>
        <v>BASSOT Didier</v>
      </c>
      <c r="H202" s="42" t="str">
        <f>IF(Compétences[[#This Row],[Salarié (NOM Prénom)]]="","",IF(_xlfn.XLOOKUP(Compétences[[#This Row],[Salarié (NOM Prénom)]],Salariés[NOM et Prénom],Salariés[Sexe])=0,"",_xlfn.XLOOKUP(Compétences[[#This Row],[Salarié (NOM Prénom)]],Salariés[NOM et Prénom],Salariés[Sexe])))</f>
        <v>Homme</v>
      </c>
      <c r="I202" s="42" t="str">
        <f>IF(Compétences[[#This Row],[Salarié (NOM Prénom)]]="","",IF(_xlfn.XLOOKUP(Compétences[[#This Row],[Salarié (NOM Prénom)]],Salariés[NOM et Prénom],Salariés[Service])=0,"",_xlfn.XLOOKUP(Compétences[[#This Row],[Salarié (NOM Prénom)]],Salariés[NOM et Prénom],Salariés[Service])))</f>
        <v>IT</v>
      </c>
      <c r="J202" s="43">
        <f>_xlfn.AGGREGATE(3,5,Compétences[[#This Row],[Salarié (NOM Prénom)]])</f>
        <v>1</v>
      </c>
    </row>
    <row r="203" spans="1:10" ht="16">
      <c r="A203" s="1" t="s">
        <v>67</v>
      </c>
      <c r="B203" s="1" t="s">
        <v>88</v>
      </c>
      <c r="C203" s="1" t="s">
        <v>127</v>
      </c>
      <c r="D203" s="21">
        <v>2</v>
      </c>
      <c r="E203" s="40">
        <v>3</v>
      </c>
      <c r="F203"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3" s="42" t="str">
        <f>IF(Compétences[[#This Row],[Salarié (NOM Prénom)]]="","",IF(_xlfn.XLOOKUP(Compétences[[#This Row],[Salarié (NOM Prénom)]],Salariés[NOM et Prénom],Salariés[N+1 (NOM Prénom)])=0,"",_xlfn.XLOOKUP(Compétences[[#This Row],[Salarié (NOM Prénom)]],Salariés[NOM et Prénom],Salariés[N+1 (NOM Prénom)])))</f>
        <v>BASSOT Didier</v>
      </c>
      <c r="H203" s="42" t="str">
        <f>IF(Compétences[[#This Row],[Salarié (NOM Prénom)]]="","",IF(_xlfn.XLOOKUP(Compétences[[#This Row],[Salarié (NOM Prénom)]],Salariés[NOM et Prénom],Salariés[Sexe])=0,"",_xlfn.XLOOKUP(Compétences[[#This Row],[Salarié (NOM Prénom)]],Salariés[NOM et Prénom],Salariés[Sexe])))</f>
        <v>Homme</v>
      </c>
      <c r="I203" s="42" t="str">
        <f>IF(Compétences[[#This Row],[Salarié (NOM Prénom)]]="","",IF(_xlfn.XLOOKUP(Compétences[[#This Row],[Salarié (NOM Prénom)]],Salariés[NOM et Prénom],Salariés[Service])=0,"",_xlfn.XLOOKUP(Compétences[[#This Row],[Salarié (NOM Prénom)]],Salariés[NOM et Prénom],Salariés[Service])))</f>
        <v>IT</v>
      </c>
      <c r="J203" s="43">
        <f>_xlfn.AGGREGATE(3,5,Compétences[[#This Row],[Salarié (NOM Prénom)]])</f>
        <v>1</v>
      </c>
    </row>
    <row r="204" spans="1:10" ht="16">
      <c r="A204" s="1" t="s">
        <v>67</v>
      </c>
      <c r="B204" s="1" t="s">
        <v>88</v>
      </c>
      <c r="C204" s="1" t="s">
        <v>130</v>
      </c>
      <c r="D204" s="21">
        <v>3</v>
      </c>
      <c r="E204" s="40">
        <v>1</v>
      </c>
      <c r="F204"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4" s="42" t="str">
        <f>IF(Compétences[[#This Row],[Salarié (NOM Prénom)]]="","",IF(_xlfn.XLOOKUP(Compétences[[#This Row],[Salarié (NOM Prénom)]],Salariés[NOM et Prénom],Salariés[N+1 (NOM Prénom)])=0,"",_xlfn.XLOOKUP(Compétences[[#This Row],[Salarié (NOM Prénom)]],Salariés[NOM et Prénom],Salariés[N+1 (NOM Prénom)])))</f>
        <v>BASSOT Didier</v>
      </c>
      <c r="H204" s="42" t="str">
        <f>IF(Compétences[[#This Row],[Salarié (NOM Prénom)]]="","",IF(_xlfn.XLOOKUP(Compétences[[#This Row],[Salarié (NOM Prénom)]],Salariés[NOM et Prénom],Salariés[Sexe])=0,"",_xlfn.XLOOKUP(Compétences[[#This Row],[Salarié (NOM Prénom)]],Salariés[NOM et Prénom],Salariés[Sexe])))</f>
        <v>Homme</v>
      </c>
      <c r="I204" s="42" t="str">
        <f>IF(Compétences[[#This Row],[Salarié (NOM Prénom)]]="","",IF(_xlfn.XLOOKUP(Compétences[[#This Row],[Salarié (NOM Prénom)]],Salariés[NOM et Prénom],Salariés[Service])=0,"",_xlfn.XLOOKUP(Compétences[[#This Row],[Salarié (NOM Prénom)]],Salariés[NOM et Prénom],Salariés[Service])))</f>
        <v>IT</v>
      </c>
      <c r="J204" s="43">
        <f>_xlfn.AGGREGATE(3,5,Compétences[[#This Row],[Salarié (NOM Prénom)]])</f>
        <v>1</v>
      </c>
    </row>
    <row r="205" spans="1:10" ht="16">
      <c r="A205" s="1" t="s">
        <v>67</v>
      </c>
      <c r="B205" s="1" t="s">
        <v>88</v>
      </c>
      <c r="C205" s="1" t="s">
        <v>138</v>
      </c>
      <c r="D205" s="21">
        <v>2</v>
      </c>
      <c r="E205" s="40">
        <v>1</v>
      </c>
      <c r="F205"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5" s="42" t="str">
        <f>IF(Compétences[[#This Row],[Salarié (NOM Prénom)]]="","",IF(_xlfn.XLOOKUP(Compétences[[#This Row],[Salarié (NOM Prénom)]],Salariés[NOM et Prénom],Salariés[N+1 (NOM Prénom)])=0,"",_xlfn.XLOOKUP(Compétences[[#This Row],[Salarié (NOM Prénom)]],Salariés[NOM et Prénom],Salariés[N+1 (NOM Prénom)])))</f>
        <v>BASSOT Didier</v>
      </c>
      <c r="H205" s="42" t="str">
        <f>IF(Compétences[[#This Row],[Salarié (NOM Prénom)]]="","",IF(_xlfn.XLOOKUP(Compétences[[#This Row],[Salarié (NOM Prénom)]],Salariés[NOM et Prénom],Salariés[Sexe])=0,"",_xlfn.XLOOKUP(Compétences[[#This Row],[Salarié (NOM Prénom)]],Salariés[NOM et Prénom],Salariés[Sexe])))</f>
        <v>Homme</v>
      </c>
      <c r="I205" s="42" t="str">
        <f>IF(Compétences[[#This Row],[Salarié (NOM Prénom)]]="","",IF(_xlfn.XLOOKUP(Compétences[[#This Row],[Salarié (NOM Prénom)]],Salariés[NOM et Prénom],Salariés[Service])=0,"",_xlfn.XLOOKUP(Compétences[[#This Row],[Salarié (NOM Prénom)]],Salariés[NOM et Prénom],Salariés[Service])))</f>
        <v>IT</v>
      </c>
      <c r="J205" s="43">
        <f>_xlfn.AGGREGATE(3,5,Compétences[[#This Row],[Salarié (NOM Prénom)]])</f>
        <v>1</v>
      </c>
    </row>
    <row r="206" spans="1:10" ht="16">
      <c r="A206" s="1" t="s">
        <v>67</v>
      </c>
      <c r="B206" s="1" t="s">
        <v>88</v>
      </c>
      <c r="C206" s="1" t="s">
        <v>144</v>
      </c>
      <c r="D206" s="21">
        <v>4</v>
      </c>
      <c r="E206" s="40">
        <v>2</v>
      </c>
      <c r="F206"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6" s="42" t="str">
        <f>IF(Compétences[[#This Row],[Salarié (NOM Prénom)]]="","",IF(_xlfn.XLOOKUP(Compétences[[#This Row],[Salarié (NOM Prénom)]],Salariés[NOM et Prénom],Salariés[N+1 (NOM Prénom)])=0,"",_xlfn.XLOOKUP(Compétences[[#This Row],[Salarié (NOM Prénom)]],Salariés[NOM et Prénom],Salariés[N+1 (NOM Prénom)])))</f>
        <v>BASSOT Didier</v>
      </c>
      <c r="H206" s="42" t="str">
        <f>IF(Compétences[[#This Row],[Salarié (NOM Prénom)]]="","",IF(_xlfn.XLOOKUP(Compétences[[#This Row],[Salarié (NOM Prénom)]],Salariés[NOM et Prénom],Salariés[Sexe])=0,"",_xlfn.XLOOKUP(Compétences[[#This Row],[Salarié (NOM Prénom)]],Salariés[NOM et Prénom],Salariés[Sexe])))</f>
        <v>Homme</v>
      </c>
      <c r="I206" s="42" t="str">
        <f>IF(Compétences[[#This Row],[Salarié (NOM Prénom)]]="","",IF(_xlfn.XLOOKUP(Compétences[[#This Row],[Salarié (NOM Prénom)]],Salariés[NOM et Prénom],Salariés[Service])=0,"",_xlfn.XLOOKUP(Compétences[[#This Row],[Salarié (NOM Prénom)]],Salariés[NOM et Prénom],Salariés[Service])))</f>
        <v>IT</v>
      </c>
      <c r="J206" s="43">
        <f>_xlfn.AGGREGATE(3,5,Compétences[[#This Row],[Salarié (NOM Prénom)]])</f>
        <v>1</v>
      </c>
    </row>
    <row r="207" spans="1:10" ht="16">
      <c r="A207" s="1" t="s">
        <v>67</v>
      </c>
      <c r="B207" s="1" t="s">
        <v>94</v>
      </c>
      <c r="C207" s="1" t="s">
        <v>115</v>
      </c>
      <c r="D207" s="21">
        <v>2</v>
      </c>
      <c r="E207" s="40">
        <v>1</v>
      </c>
      <c r="F207"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7" s="42" t="str">
        <f>IF(Compétences[[#This Row],[Salarié (NOM Prénom)]]="","",IF(_xlfn.XLOOKUP(Compétences[[#This Row],[Salarié (NOM Prénom)]],Salariés[NOM et Prénom],Salariés[N+1 (NOM Prénom)])=0,"",_xlfn.XLOOKUP(Compétences[[#This Row],[Salarié (NOM Prénom)]],Salariés[NOM et Prénom],Salariés[N+1 (NOM Prénom)])))</f>
        <v>BASSOT Didier</v>
      </c>
      <c r="H207" s="42" t="str">
        <f>IF(Compétences[[#This Row],[Salarié (NOM Prénom)]]="","",IF(_xlfn.XLOOKUP(Compétences[[#This Row],[Salarié (NOM Prénom)]],Salariés[NOM et Prénom],Salariés[Sexe])=0,"",_xlfn.XLOOKUP(Compétences[[#This Row],[Salarié (NOM Prénom)]],Salariés[NOM et Prénom],Salariés[Sexe])))</f>
        <v>Homme</v>
      </c>
      <c r="I207" s="42" t="str">
        <f>IF(Compétences[[#This Row],[Salarié (NOM Prénom)]]="","",IF(_xlfn.XLOOKUP(Compétences[[#This Row],[Salarié (NOM Prénom)]],Salariés[NOM et Prénom],Salariés[Service])=0,"",_xlfn.XLOOKUP(Compétences[[#This Row],[Salarié (NOM Prénom)]],Salariés[NOM et Prénom],Salariés[Service])))</f>
        <v>IT</v>
      </c>
      <c r="J207" s="43">
        <f>_xlfn.AGGREGATE(3,5,Compétences[[#This Row],[Salarié (NOM Prénom)]])</f>
        <v>1</v>
      </c>
    </row>
    <row r="208" spans="1:10" ht="16">
      <c r="A208" s="1" t="s">
        <v>67</v>
      </c>
      <c r="B208" s="1" t="s">
        <v>94</v>
      </c>
      <c r="C208" s="1" t="s">
        <v>131</v>
      </c>
      <c r="D208" s="21">
        <v>2</v>
      </c>
      <c r="E208" s="40">
        <v>3</v>
      </c>
      <c r="F208"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8" s="42" t="str">
        <f>IF(Compétences[[#This Row],[Salarié (NOM Prénom)]]="","",IF(_xlfn.XLOOKUP(Compétences[[#This Row],[Salarié (NOM Prénom)]],Salariés[NOM et Prénom],Salariés[N+1 (NOM Prénom)])=0,"",_xlfn.XLOOKUP(Compétences[[#This Row],[Salarié (NOM Prénom)]],Salariés[NOM et Prénom],Salariés[N+1 (NOM Prénom)])))</f>
        <v>BASSOT Didier</v>
      </c>
      <c r="H208" s="42" t="str">
        <f>IF(Compétences[[#This Row],[Salarié (NOM Prénom)]]="","",IF(_xlfn.XLOOKUP(Compétences[[#This Row],[Salarié (NOM Prénom)]],Salariés[NOM et Prénom],Salariés[Sexe])=0,"",_xlfn.XLOOKUP(Compétences[[#This Row],[Salarié (NOM Prénom)]],Salariés[NOM et Prénom],Salariés[Sexe])))</f>
        <v>Homme</v>
      </c>
      <c r="I208" s="42" t="str">
        <f>IF(Compétences[[#This Row],[Salarié (NOM Prénom)]]="","",IF(_xlfn.XLOOKUP(Compétences[[#This Row],[Salarié (NOM Prénom)]],Salariés[NOM et Prénom],Salariés[Service])=0,"",_xlfn.XLOOKUP(Compétences[[#This Row],[Salarié (NOM Prénom)]],Salariés[NOM et Prénom],Salariés[Service])))</f>
        <v>IT</v>
      </c>
      <c r="J208" s="43">
        <f>_xlfn.AGGREGATE(3,5,Compétences[[#This Row],[Salarié (NOM Prénom)]])</f>
        <v>1</v>
      </c>
    </row>
    <row r="209" spans="1:10" ht="16">
      <c r="A209" s="1" t="s">
        <v>67</v>
      </c>
      <c r="B209" s="1" t="s">
        <v>94</v>
      </c>
      <c r="C209" s="1" t="s">
        <v>133</v>
      </c>
      <c r="D209" s="21">
        <v>1</v>
      </c>
      <c r="E209" s="40">
        <v>3</v>
      </c>
      <c r="F209"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09" s="42" t="str">
        <f>IF(Compétences[[#This Row],[Salarié (NOM Prénom)]]="","",IF(_xlfn.XLOOKUP(Compétences[[#This Row],[Salarié (NOM Prénom)]],Salariés[NOM et Prénom],Salariés[N+1 (NOM Prénom)])=0,"",_xlfn.XLOOKUP(Compétences[[#This Row],[Salarié (NOM Prénom)]],Salariés[NOM et Prénom],Salariés[N+1 (NOM Prénom)])))</f>
        <v>BASSOT Didier</v>
      </c>
      <c r="H209" s="42" t="str">
        <f>IF(Compétences[[#This Row],[Salarié (NOM Prénom)]]="","",IF(_xlfn.XLOOKUP(Compétences[[#This Row],[Salarié (NOM Prénom)]],Salariés[NOM et Prénom],Salariés[Sexe])=0,"",_xlfn.XLOOKUP(Compétences[[#This Row],[Salarié (NOM Prénom)]],Salariés[NOM et Prénom],Salariés[Sexe])))</f>
        <v>Homme</v>
      </c>
      <c r="I209" s="42" t="str">
        <f>IF(Compétences[[#This Row],[Salarié (NOM Prénom)]]="","",IF(_xlfn.XLOOKUP(Compétences[[#This Row],[Salarié (NOM Prénom)]],Salariés[NOM et Prénom],Salariés[Service])=0,"",_xlfn.XLOOKUP(Compétences[[#This Row],[Salarié (NOM Prénom)]],Salariés[NOM et Prénom],Salariés[Service])))</f>
        <v>IT</v>
      </c>
      <c r="J209" s="43">
        <f>_xlfn.AGGREGATE(3,5,Compétences[[#This Row],[Salarié (NOM Prénom)]])</f>
        <v>1</v>
      </c>
    </row>
    <row r="210" spans="1:10" ht="16">
      <c r="A210" s="1" t="s">
        <v>67</v>
      </c>
      <c r="B210" s="1" t="s">
        <v>94</v>
      </c>
      <c r="C210" s="1" t="s">
        <v>31</v>
      </c>
      <c r="D210" s="21">
        <v>2</v>
      </c>
      <c r="E210" s="40">
        <v>1</v>
      </c>
      <c r="F210"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10" s="42" t="str">
        <f>IF(Compétences[[#This Row],[Salarié (NOM Prénom)]]="","",IF(_xlfn.XLOOKUP(Compétences[[#This Row],[Salarié (NOM Prénom)]],Salariés[NOM et Prénom],Salariés[N+1 (NOM Prénom)])=0,"",_xlfn.XLOOKUP(Compétences[[#This Row],[Salarié (NOM Prénom)]],Salariés[NOM et Prénom],Salariés[N+1 (NOM Prénom)])))</f>
        <v>BASSOT Didier</v>
      </c>
      <c r="H210" s="42" t="str">
        <f>IF(Compétences[[#This Row],[Salarié (NOM Prénom)]]="","",IF(_xlfn.XLOOKUP(Compétences[[#This Row],[Salarié (NOM Prénom)]],Salariés[NOM et Prénom],Salariés[Sexe])=0,"",_xlfn.XLOOKUP(Compétences[[#This Row],[Salarié (NOM Prénom)]],Salariés[NOM et Prénom],Salariés[Sexe])))</f>
        <v>Homme</v>
      </c>
      <c r="I210" s="42" t="str">
        <f>IF(Compétences[[#This Row],[Salarié (NOM Prénom)]]="","",IF(_xlfn.XLOOKUP(Compétences[[#This Row],[Salarié (NOM Prénom)]],Salariés[NOM et Prénom],Salariés[Service])=0,"",_xlfn.XLOOKUP(Compétences[[#This Row],[Salarié (NOM Prénom)]],Salariés[NOM et Prénom],Salariés[Service])))</f>
        <v>IT</v>
      </c>
      <c r="J210" s="43">
        <f>_xlfn.AGGREGATE(3,5,Compétences[[#This Row],[Salarié (NOM Prénom)]])</f>
        <v>1</v>
      </c>
    </row>
    <row r="211" spans="1:10" ht="16">
      <c r="A211" s="1" t="s">
        <v>67</v>
      </c>
      <c r="B211" s="1" t="s">
        <v>94</v>
      </c>
      <c r="C211" s="1" t="s">
        <v>137</v>
      </c>
      <c r="D211" s="21">
        <v>1</v>
      </c>
      <c r="E211" s="40">
        <v>3</v>
      </c>
      <c r="F211"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11" s="42" t="str">
        <f>IF(Compétences[[#This Row],[Salarié (NOM Prénom)]]="","",IF(_xlfn.XLOOKUP(Compétences[[#This Row],[Salarié (NOM Prénom)]],Salariés[NOM et Prénom],Salariés[N+1 (NOM Prénom)])=0,"",_xlfn.XLOOKUP(Compétences[[#This Row],[Salarié (NOM Prénom)]],Salariés[NOM et Prénom],Salariés[N+1 (NOM Prénom)])))</f>
        <v>BASSOT Didier</v>
      </c>
      <c r="H211" s="42" t="str">
        <f>IF(Compétences[[#This Row],[Salarié (NOM Prénom)]]="","",IF(_xlfn.XLOOKUP(Compétences[[#This Row],[Salarié (NOM Prénom)]],Salariés[NOM et Prénom],Salariés[Sexe])=0,"",_xlfn.XLOOKUP(Compétences[[#This Row],[Salarié (NOM Prénom)]],Salariés[NOM et Prénom],Salariés[Sexe])))</f>
        <v>Homme</v>
      </c>
      <c r="I211" s="42" t="str">
        <f>IF(Compétences[[#This Row],[Salarié (NOM Prénom)]]="","",IF(_xlfn.XLOOKUP(Compétences[[#This Row],[Salarié (NOM Prénom)]],Salariés[NOM et Prénom],Salariés[Service])=0,"",_xlfn.XLOOKUP(Compétences[[#This Row],[Salarié (NOM Prénom)]],Salariés[NOM et Prénom],Salariés[Service])))</f>
        <v>IT</v>
      </c>
      <c r="J211" s="43">
        <f>_xlfn.AGGREGATE(3,5,Compétences[[#This Row],[Salarié (NOM Prénom)]])</f>
        <v>1</v>
      </c>
    </row>
    <row r="212" spans="1:10" ht="16">
      <c r="A212" s="1" t="s">
        <v>67</v>
      </c>
      <c r="B212" s="1" t="s">
        <v>94</v>
      </c>
      <c r="C212" s="1" t="s">
        <v>143</v>
      </c>
      <c r="D212" s="21">
        <v>4</v>
      </c>
      <c r="E212" s="40">
        <v>2</v>
      </c>
      <c r="F212"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212" s="42" t="str">
        <f>IF(Compétences[[#This Row],[Salarié (NOM Prénom)]]="","",IF(_xlfn.XLOOKUP(Compétences[[#This Row],[Salarié (NOM Prénom)]],Salariés[NOM et Prénom],Salariés[N+1 (NOM Prénom)])=0,"",_xlfn.XLOOKUP(Compétences[[#This Row],[Salarié (NOM Prénom)]],Salariés[NOM et Prénom],Salariés[N+1 (NOM Prénom)])))</f>
        <v>BASSOT Didier</v>
      </c>
      <c r="H212" s="42" t="str">
        <f>IF(Compétences[[#This Row],[Salarié (NOM Prénom)]]="","",IF(_xlfn.XLOOKUP(Compétences[[#This Row],[Salarié (NOM Prénom)]],Salariés[NOM et Prénom],Salariés[Sexe])=0,"",_xlfn.XLOOKUP(Compétences[[#This Row],[Salarié (NOM Prénom)]],Salariés[NOM et Prénom],Salariés[Sexe])))</f>
        <v>Homme</v>
      </c>
      <c r="I212" s="42" t="str">
        <f>IF(Compétences[[#This Row],[Salarié (NOM Prénom)]]="","",IF(_xlfn.XLOOKUP(Compétences[[#This Row],[Salarié (NOM Prénom)]],Salariés[NOM et Prénom],Salariés[Service])=0,"",_xlfn.XLOOKUP(Compétences[[#This Row],[Salarié (NOM Prénom)]],Salariés[NOM et Prénom],Salariés[Service])))</f>
        <v>IT</v>
      </c>
      <c r="J212" s="43">
        <f>_xlfn.AGGREGATE(3,5,Compétences[[#This Row],[Salarié (NOM Prénom)]])</f>
        <v>1</v>
      </c>
    </row>
    <row r="213" spans="1:10" ht="16">
      <c r="A213" s="1" t="s">
        <v>149</v>
      </c>
      <c r="B213" s="1" t="s">
        <v>88</v>
      </c>
      <c r="C213" s="1" t="s">
        <v>89</v>
      </c>
      <c r="D213" s="21">
        <v>1</v>
      </c>
      <c r="E213" s="40">
        <v>1</v>
      </c>
      <c r="F213"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3" s="42" t="str">
        <f>IF(Compétences[[#This Row],[Salarié (NOM Prénom)]]="","",IF(_xlfn.XLOOKUP(Compétences[[#This Row],[Salarié (NOM Prénom)]],Salariés[NOM et Prénom],Salariés[N+1 (NOM Prénom)])=0,"",_xlfn.XLOOKUP(Compétences[[#This Row],[Salarié (NOM Prénom)]],Salariés[NOM et Prénom],Salariés[N+1 (NOM Prénom)])))</f>
        <v>CELLIER Igor</v>
      </c>
      <c r="H213" s="42" t="str">
        <f>IF(Compétences[[#This Row],[Salarié (NOM Prénom)]]="","",IF(_xlfn.XLOOKUP(Compétences[[#This Row],[Salarié (NOM Prénom)]],Salariés[NOM et Prénom],Salariés[Sexe])=0,"",_xlfn.XLOOKUP(Compétences[[#This Row],[Salarié (NOM Prénom)]],Salariés[NOM et Prénom],Salariés[Sexe])))</f>
        <v>Femme</v>
      </c>
      <c r="I213" s="42" t="str">
        <f>IF(Compétences[[#This Row],[Salarié (NOM Prénom)]]="","",IF(_xlfn.XLOOKUP(Compétences[[#This Row],[Salarié (NOM Prénom)]],Salariés[NOM et Prénom],Salariés[Service])=0,"",_xlfn.XLOOKUP(Compétences[[#This Row],[Salarié (NOM Prénom)]],Salariés[NOM et Prénom],Salariés[Service])))</f>
        <v>IT</v>
      </c>
      <c r="J213" s="43">
        <f>_xlfn.AGGREGATE(3,5,Compétences[[#This Row],[Salarié (NOM Prénom)]])</f>
        <v>1</v>
      </c>
    </row>
    <row r="214" spans="1:10" ht="16">
      <c r="A214" s="1" t="s">
        <v>149</v>
      </c>
      <c r="B214" s="1" t="s">
        <v>88</v>
      </c>
      <c r="C214" s="1" t="s">
        <v>108</v>
      </c>
      <c r="D214" s="21">
        <v>4</v>
      </c>
      <c r="E214" s="40">
        <v>1</v>
      </c>
      <c r="F214"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4" s="42" t="str">
        <f>IF(Compétences[[#This Row],[Salarié (NOM Prénom)]]="","",IF(_xlfn.XLOOKUP(Compétences[[#This Row],[Salarié (NOM Prénom)]],Salariés[NOM et Prénom],Salariés[N+1 (NOM Prénom)])=0,"",_xlfn.XLOOKUP(Compétences[[#This Row],[Salarié (NOM Prénom)]],Salariés[NOM et Prénom],Salariés[N+1 (NOM Prénom)])))</f>
        <v>CELLIER Igor</v>
      </c>
      <c r="H214" s="42" t="str">
        <f>IF(Compétences[[#This Row],[Salarié (NOM Prénom)]]="","",IF(_xlfn.XLOOKUP(Compétences[[#This Row],[Salarié (NOM Prénom)]],Salariés[NOM et Prénom],Salariés[Sexe])=0,"",_xlfn.XLOOKUP(Compétences[[#This Row],[Salarié (NOM Prénom)]],Salariés[NOM et Prénom],Salariés[Sexe])))</f>
        <v>Femme</v>
      </c>
      <c r="I214" s="42" t="str">
        <f>IF(Compétences[[#This Row],[Salarié (NOM Prénom)]]="","",IF(_xlfn.XLOOKUP(Compétences[[#This Row],[Salarié (NOM Prénom)]],Salariés[NOM et Prénom],Salariés[Service])=0,"",_xlfn.XLOOKUP(Compétences[[#This Row],[Salarié (NOM Prénom)]],Salariés[NOM et Prénom],Salariés[Service])))</f>
        <v>IT</v>
      </c>
      <c r="J214" s="43">
        <f>_xlfn.AGGREGATE(3,5,Compétences[[#This Row],[Salarié (NOM Prénom)]])</f>
        <v>1</v>
      </c>
    </row>
    <row r="215" spans="1:10" ht="16">
      <c r="A215" s="1" t="s">
        <v>149</v>
      </c>
      <c r="B215" s="1" t="s">
        <v>88</v>
      </c>
      <c r="C215" s="1" t="s">
        <v>119</v>
      </c>
      <c r="D215" s="21">
        <v>4</v>
      </c>
      <c r="E215" s="40">
        <v>1</v>
      </c>
      <c r="F215"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5" s="42" t="str">
        <f>IF(Compétences[[#This Row],[Salarié (NOM Prénom)]]="","",IF(_xlfn.XLOOKUP(Compétences[[#This Row],[Salarié (NOM Prénom)]],Salariés[NOM et Prénom],Salariés[N+1 (NOM Prénom)])=0,"",_xlfn.XLOOKUP(Compétences[[#This Row],[Salarié (NOM Prénom)]],Salariés[NOM et Prénom],Salariés[N+1 (NOM Prénom)])))</f>
        <v>CELLIER Igor</v>
      </c>
      <c r="H215" s="42" t="str">
        <f>IF(Compétences[[#This Row],[Salarié (NOM Prénom)]]="","",IF(_xlfn.XLOOKUP(Compétences[[#This Row],[Salarié (NOM Prénom)]],Salariés[NOM et Prénom],Salariés[Sexe])=0,"",_xlfn.XLOOKUP(Compétences[[#This Row],[Salarié (NOM Prénom)]],Salariés[NOM et Prénom],Salariés[Sexe])))</f>
        <v>Femme</v>
      </c>
      <c r="I215" s="42" t="str">
        <f>IF(Compétences[[#This Row],[Salarié (NOM Prénom)]]="","",IF(_xlfn.XLOOKUP(Compétences[[#This Row],[Salarié (NOM Prénom)]],Salariés[NOM et Prénom],Salariés[Service])=0,"",_xlfn.XLOOKUP(Compétences[[#This Row],[Salarié (NOM Prénom)]],Salariés[NOM et Prénom],Salariés[Service])))</f>
        <v>IT</v>
      </c>
      <c r="J215" s="43">
        <f>_xlfn.AGGREGATE(3,5,Compétences[[#This Row],[Salarié (NOM Prénom)]])</f>
        <v>1</v>
      </c>
    </row>
    <row r="216" spans="1:10" ht="16">
      <c r="A216" s="1" t="s">
        <v>149</v>
      </c>
      <c r="B216" s="1" t="s">
        <v>88</v>
      </c>
      <c r="C216" s="1" t="s">
        <v>127</v>
      </c>
      <c r="D216" s="21">
        <v>3</v>
      </c>
      <c r="E216" s="40">
        <v>1</v>
      </c>
      <c r="F216"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6" s="42" t="str">
        <f>IF(Compétences[[#This Row],[Salarié (NOM Prénom)]]="","",IF(_xlfn.XLOOKUP(Compétences[[#This Row],[Salarié (NOM Prénom)]],Salariés[NOM et Prénom],Salariés[N+1 (NOM Prénom)])=0,"",_xlfn.XLOOKUP(Compétences[[#This Row],[Salarié (NOM Prénom)]],Salariés[NOM et Prénom],Salariés[N+1 (NOM Prénom)])))</f>
        <v>CELLIER Igor</v>
      </c>
      <c r="H216" s="42" t="str">
        <f>IF(Compétences[[#This Row],[Salarié (NOM Prénom)]]="","",IF(_xlfn.XLOOKUP(Compétences[[#This Row],[Salarié (NOM Prénom)]],Salariés[NOM et Prénom],Salariés[Sexe])=0,"",_xlfn.XLOOKUP(Compétences[[#This Row],[Salarié (NOM Prénom)]],Salariés[NOM et Prénom],Salariés[Sexe])))</f>
        <v>Femme</v>
      </c>
      <c r="I216" s="42" t="str">
        <f>IF(Compétences[[#This Row],[Salarié (NOM Prénom)]]="","",IF(_xlfn.XLOOKUP(Compétences[[#This Row],[Salarié (NOM Prénom)]],Salariés[NOM et Prénom],Salariés[Service])=0,"",_xlfn.XLOOKUP(Compétences[[#This Row],[Salarié (NOM Prénom)]],Salariés[NOM et Prénom],Salariés[Service])))</f>
        <v>IT</v>
      </c>
      <c r="J216" s="43">
        <f>_xlfn.AGGREGATE(3,5,Compétences[[#This Row],[Salarié (NOM Prénom)]])</f>
        <v>1</v>
      </c>
    </row>
    <row r="217" spans="1:10" ht="16">
      <c r="A217" s="1" t="s">
        <v>149</v>
      </c>
      <c r="B217" s="1" t="s">
        <v>88</v>
      </c>
      <c r="C217" s="1" t="s">
        <v>138</v>
      </c>
      <c r="D217" s="21">
        <v>1</v>
      </c>
      <c r="E217" s="40">
        <v>2</v>
      </c>
      <c r="F217"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7" s="42" t="str">
        <f>IF(Compétences[[#This Row],[Salarié (NOM Prénom)]]="","",IF(_xlfn.XLOOKUP(Compétences[[#This Row],[Salarié (NOM Prénom)]],Salariés[NOM et Prénom],Salariés[N+1 (NOM Prénom)])=0,"",_xlfn.XLOOKUP(Compétences[[#This Row],[Salarié (NOM Prénom)]],Salariés[NOM et Prénom],Salariés[N+1 (NOM Prénom)])))</f>
        <v>CELLIER Igor</v>
      </c>
      <c r="H217" s="42" t="str">
        <f>IF(Compétences[[#This Row],[Salarié (NOM Prénom)]]="","",IF(_xlfn.XLOOKUP(Compétences[[#This Row],[Salarié (NOM Prénom)]],Salariés[NOM et Prénom],Salariés[Sexe])=0,"",_xlfn.XLOOKUP(Compétences[[#This Row],[Salarié (NOM Prénom)]],Salariés[NOM et Prénom],Salariés[Sexe])))</f>
        <v>Femme</v>
      </c>
      <c r="I217" s="42" t="str">
        <f>IF(Compétences[[#This Row],[Salarié (NOM Prénom)]]="","",IF(_xlfn.XLOOKUP(Compétences[[#This Row],[Salarié (NOM Prénom)]],Salariés[NOM et Prénom],Salariés[Service])=0,"",_xlfn.XLOOKUP(Compétences[[#This Row],[Salarié (NOM Prénom)]],Salariés[NOM et Prénom],Salariés[Service])))</f>
        <v>IT</v>
      </c>
      <c r="J217" s="43">
        <f>_xlfn.AGGREGATE(3,5,Compétences[[#This Row],[Salarié (NOM Prénom)]])</f>
        <v>1</v>
      </c>
    </row>
    <row r="218" spans="1:10" ht="16">
      <c r="A218" s="1" t="s">
        <v>149</v>
      </c>
      <c r="B218" s="1" t="s">
        <v>94</v>
      </c>
      <c r="C218" s="1" t="s">
        <v>111</v>
      </c>
      <c r="D218" s="21">
        <v>3</v>
      </c>
      <c r="E218" s="40">
        <v>1</v>
      </c>
      <c r="F218"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8" s="42" t="str">
        <f>IF(Compétences[[#This Row],[Salarié (NOM Prénom)]]="","",IF(_xlfn.XLOOKUP(Compétences[[#This Row],[Salarié (NOM Prénom)]],Salariés[NOM et Prénom],Salariés[N+1 (NOM Prénom)])=0,"",_xlfn.XLOOKUP(Compétences[[#This Row],[Salarié (NOM Prénom)]],Salariés[NOM et Prénom],Salariés[N+1 (NOM Prénom)])))</f>
        <v>CELLIER Igor</v>
      </c>
      <c r="H218" s="42" t="str">
        <f>IF(Compétences[[#This Row],[Salarié (NOM Prénom)]]="","",IF(_xlfn.XLOOKUP(Compétences[[#This Row],[Salarié (NOM Prénom)]],Salariés[NOM et Prénom],Salariés[Sexe])=0,"",_xlfn.XLOOKUP(Compétences[[#This Row],[Salarié (NOM Prénom)]],Salariés[NOM et Prénom],Salariés[Sexe])))</f>
        <v>Femme</v>
      </c>
      <c r="I218" s="42" t="str">
        <f>IF(Compétences[[#This Row],[Salarié (NOM Prénom)]]="","",IF(_xlfn.XLOOKUP(Compétences[[#This Row],[Salarié (NOM Prénom)]],Salariés[NOM et Prénom],Salariés[Service])=0,"",_xlfn.XLOOKUP(Compétences[[#This Row],[Salarié (NOM Prénom)]],Salariés[NOM et Prénom],Salariés[Service])))</f>
        <v>IT</v>
      </c>
      <c r="J218" s="43">
        <f>_xlfn.AGGREGATE(3,5,Compétences[[#This Row],[Salarié (NOM Prénom)]])</f>
        <v>1</v>
      </c>
    </row>
    <row r="219" spans="1:10" ht="16">
      <c r="A219" s="1" t="s">
        <v>149</v>
      </c>
      <c r="B219" s="1" t="s">
        <v>94</v>
      </c>
      <c r="C219" s="1" t="s">
        <v>101</v>
      </c>
      <c r="D219" s="21">
        <v>1</v>
      </c>
      <c r="E219" s="40">
        <v>4</v>
      </c>
      <c r="F219"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19" s="42" t="str">
        <f>IF(Compétences[[#This Row],[Salarié (NOM Prénom)]]="","",IF(_xlfn.XLOOKUP(Compétences[[#This Row],[Salarié (NOM Prénom)]],Salariés[NOM et Prénom],Salariés[N+1 (NOM Prénom)])=0,"",_xlfn.XLOOKUP(Compétences[[#This Row],[Salarié (NOM Prénom)]],Salariés[NOM et Prénom],Salariés[N+1 (NOM Prénom)])))</f>
        <v>CELLIER Igor</v>
      </c>
      <c r="H219" s="42" t="str">
        <f>IF(Compétences[[#This Row],[Salarié (NOM Prénom)]]="","",IF(_xlfn.XLOOKUP(Compétences[[#This Row],[Salarié (NOM Prénom)]],Salariés[NOM et Prénom],Salariés[Sexe])=0,"",_xlfn.XLOOKUP(Compétences[[#This Row],[Salarié (NOM Prénom)]],Salariés[NOM et Prénom],Salariés[Sexe])))</f>
        <v>Femme</v>
      </c>
      <c r="I219" s="42" t="str">
        <f>IF(Compétences[[#This Row],[Salarié (NOM Prénom)]]="","",IF(_xlfn.XLOOKUP(Compétences[[#This Row],[Salarié (NOM Prénom)]],Salariés[NOM et Prénom],Salariés[Service])=0,"",_xlfn.XLOOKUP(Compétences[[#This Row],[Salarié (NOM Prénom)]],Salariés[NOM et Prénom],Salariés[Service])))</f>
        <v>IT</v>
      </c>
      <c r="J219" s="43">
        <f>_xlfn.AGGREGATE(3,5,Compétences[[#This Row],[Salarié (NOM Prénom)]])</f>
        <v>1</v>
      </c>
    </row>
    <row r="220" spans="1:10" ht="16">
      <c r="A220" s="1" t="s">
        <v>149</v>
      </c>
      <c r="B220" s="1" t="s">
        <v>94</v>
      </c>
      <c r="C220" s="1" t="s">
        <v>132</v>
      </c>
      <c r="D220" s="21">
        <v>1</v>
      </c>
      <c r="E220" s="40">
        <v>4</v>
      </c>
      <c r="F220"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20" s="42" t="str">
        <f>IF(Compétences[[#This Row],[Salarié (NOM Prénom)]]="","",IF(_xlfn.XLOOKUP(Compétences[[#This Row],[Salarié (NOM Prénom)]],Salariés[NOM et Prénom],Salariés[N+1 (NOM Prénom)])=0,"",_xlfn.XLOOKUP(Compétences[[#This Row],[Salarié (NOM Prénom)]],Salariés[NOM et Prénom],Salariés[N+1 (NOM Prénom)])))</f>
        <v>CELLIER Igor</v>
      </c>
      <c r="H220" s="42" t="str">
        <f>IF(Compétences[[#This Row],[Salarié (NOM Prénom)]]="","",IF(_xlfn.XLOOKUP(Compétences[[#This Row],[Salarié (NOM Prénom)]],Salariés[NOM et Prénom],Salariés[Sexe])=0,"",_xlfn.XLOOKUP(Compétences[[#This Row],[Salarié (NOM Prénom)]],Salariés[NOM et Prénom],Salariés[Sexe])))</f>
        <v>Femme</v>
      </c>
      <c r="I220" s="42" t="str">
        <f>IF(Compétences[[#This Row],[Salarié (NOM Prénom)]]="","",IF(_xlfn.XLOOKUP(Compétences[[#This Row],[Salarié (NOM Prénom)]],Salariés[NOM et Prénom],Salariés[Service])=0,"",_xlfn.XLOOKUP(Compétences[[#This Row],[Salarié (NOM Prénom)]],Salariés[NOM et Prénom],Salariés[Service])))</f>
        <v>IT</v>
      </c>
      <c r="J220" s="43">
        <f>_xlfn.AGGREGATE(3,5,Compétences[[#This Row],[Salarié (NOM Prénom)]])</f>
        <v>1</v>
      </c>
    </row>
    <row r="221" spans="1:10" ht="16">
      <c r="A221" s="1" t="s">
        <v>149</v>
      </c>
      <c r="B221" s="1" t="s">
        <v>94</v>
      </c>
      <c r="C221" s="1" t="s">
        <v>140</v>
      </c>
      <c r="D221" s="21">
        <v>4</v>
      </c>
      <c r="E221" s="40">
        <v>1</v>
      </c>
      <c r="F221"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221" s="42" t="str">
        <f>IF(Compétences[[#This Row],[Salarié (NOM Prénom)]]="","",IF(_xlfn.XLOOKUP(Compétences[[#This Row],[Salarié (NOM Prénom)]],Salariés[NOM et Prénom],Salariés[N+1 (NOM Prénom)])=0,"",_xlfn.XLOOKUP(Compétences[[#This Row],[Salarié (NOM Prénom)]],Salariés[NOM et Prénom],Salariés[N+1 (NOM Prénom)])))</f>
        <v>CELLIER Igor</v>
      </c>
      <c r="H221" s="42" t="str">
        <f>IF(Compétences[[#This Row],[Salarié (NOM Prénom)]]="","",IF(_xlfn.XLOOKUP(Compétences[[#This Row],[Salarié (NOM Prénom)]],Salariés[NOM et Prénom],Salariés[Sexe])=0,"",_xlfn.XLOOKUP(Compétences[[#This Row],[Salarié (NOM Prénom)]],Salariés[NOM et Prénom],Salariés[Sexe])))</f>
        <v>Femme</v>
      </c>
      <c r="I221" s="42" t="str">
        <f>IF(Compétences[[#This Row],[Salarié (NOM Prénom)]]="","",IF(_xlfn.XLOOKUP(Compétences[[#This Row],[Salarié (NOM Prénom)]],Salariés[NOM et Prénom],Salariés[Service])=0,"",_xlfn.XLOOKUP(Compétences[[#This Row],[Salarié (NOM Prénom)]],Salariés[NOM et Prénom],Salariés[Service])))</f>
        <v>IT</v>
      </c>
      <c r="J221" s="43">
        <f>_xlfn.AGGREGATE(3,5,Compétences[[#This Row],[Salarié (NOM Prénom)]])</f>
        <v>1</v>
      </c>
    </row>
    <row r="222" spans="1:10" ht="16">
      <c r="A222" s="1" t="s">
        <v>99</v>
      </c>
      <c r="B222" s="1" t="s">
        <v>88</v>
      </c>
      <c r="C222" s="1" t="s">
        <v>108</v>
      </c>
      <c r="D222" s="21">
        <v>3</v>
      </c>
      <c r="E222" s="40">
        <v>2</v>
      </c>
      <c r="F222"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2"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2" s="42" t="str">
        <f>IF(Compétences[[#This Row],[Salarié (NOM Prénom)]]="","",IF(_xlfn.XLOOKUP(Compétences[[#This Row],[Salarié (NOM Prénom)]],Salariés[NOM et Prénom],Salariés[Sexe])=0,"",_xlfn.XLOOKUP(Compétences[[#This Row],[Salarié (NOM Prénom)]],Salariés[NOM et Prénom],Salariés[Sexe])))</f>
        <v>Homme</v>
      </c>
      <c r="I222" s="42" t="str">
        <f>IF(Compétences[[#This Row],[Salarié (NOM Prénom)]]="","",IF(_xlfn.XLOOKUP(Compétences[[#This Row],[Salarié (NOM Prénom)]],Salariés[NOM et Prénom],Salariés[Service])=0,"",_xlfn.XLOOKUP(Compétences[[#This Row],[Salarié (NOM Prénom)]],Salariés[NOM et Prénom],Salariés[Service])))</f>
        <v>Finance</v>
      </c>
      <c r="J222" s="43">
        <f>_xlfn.AGGREGATE(3,5,Compétences[[#This Row],[Salarié (NOM Prénom)]])</f>
        <v>1</v>
      </c>
    </row>
    <row r="223" spans="1:10" ht="16">
      <c r="A223" s="1" t="s">
        <v>99</v>
      </c>
      <c r="B223" s="1" t="s">
        <v>88</v>
      </c>
      <c r="C223" s="1" t="s">
        <v>119</v>
      </c>
      <c r="D223" s="21">
        <v>2</v>
      </c>
      <c r="E223" s="40">
        <v>4</v>
      </c>
      <c r="F223"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3"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3" s="42" t="str">
        <f>IF(Compétences[[#This Row],[Salarié (NOM Prénom)]]="","",IF(_xlfn.XLOOKUP(Compétences[[#This Row],[Salarié (NOM Prénom)]],Salariés[NOM et Prénom],Salariés[Sexe])=0,"",_xlfn.XLOOKUP(Compétences[[#This Row],[Salarié (NOM Prénom)]],Salariés[NOM et Prénom],Salariés[Sexe])))</f>
        <v>Homme</v>
      </c>
      <c r="I223" s="42" t="str">
        <f>IF(Compétences[[#This Row],[Salarié (NOM Prénom)]]="","",IF(_xlfn.XLOOKUP(Compétences[[#This Row],[Salarié (NOM Prénom)]],Salariés[NOM et Prénom],Salariés[Service])=0,"",_xlfn.XLOOKUP(Compétences[[#This Row],[Salarié (NOM Prénom)]],Salariés[NOM et Prénom],Salariés[Service])))</f>
        <v>Finance</v>
      </c>
      <c r="J223" s="43">
        <f>_xlfn.AGGREGATE(3,5,Compétences[[#This Row],[Salarié (NOM Prénom)]])</f>
        <v>1</v>
      </c>
    </row>
    <row r="224" spans="1:10" ht="16">
      <c r="A224" s="1" t="s">
        <v>99</v>
      </c>
      <c r="B224" s="1" t="s">
        <v>88</v>
      </c>
      <c r="C224" s="1" t="s">
        <v>125</v>
      </c>
      <c r="D224" s="21">
        <v>3</v>
      </c>
      <c r="E224" s="40">
        <v>3</v>
      </c>
      <c r="F224"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4"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4" s="42" t="str">
        <f>IF(Compétences[[#This Row],[Salarié (NOM Prénom)]]="","",IF(_xlfn.XLOOKUP(Compétences[[#This Row],[Salarié (NOM Prénom)]],Salariés[NOM et Prénom],Salariés[Sexe])=0,"",_xlfn.XLOOKUP(Compétences[[#This Row],[Salarié (NOM Prénom)]],Salariés[NOM et Prénom],Salariés[Sexe])))</f>
        <v>Homme</v>
      </c>
      <c r="I224" s="42" t="str">
        <f>IF(Compétences[[#This Row],[Salarié (NOM Prénom)]]="","",IF(_xlfn.XLOOKUP(Compétences[[#This Row],[Salarié (NOM Prénom)]],Salariés[NOM et Prénom],Salariés[Service])=0,"",_xlfn.XLOOKUP(Compétences[[#This Row],[Salarié (NOM Prénom)]],Salariés[NOM et Prénom],Salariés[Service])))</f>
        <v>Finance</v>
      </c>
      <c r="J224" s="43">
        <f>_xlfn.AGGREGATE(3,5,Compétences[[#This Row],[Salarié (NOM Prénom)]])</f>
        <v>1</v>
      </c>
    </row>
    <row r="225" spans="1:10" ht="16">
      <c r="A225" s="1" t="s">
        <v>99</v>
      </c>
      <c r="B225" s="1" t="s">
        <v>88</v>
      </c>
      <c r="C225" s="1" t="s">
        <v>126</v>
      </c>
      <c r="D225" s="21">
        <v>2</v>
      </c>
      <c r="E225" s="40">
        <v>4</v>
      </c>
      <c r="F225"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5"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5" s="42" t="str">
        <f>IF(Compétences[[#This Row],[Salarié (NOM Prénom)]]="","",IF(_xlfn.XLOOKUP(Compétences[[#This Row],[Salarié (NOM Prénom)]],Salariés[NOM et Prénom],Salariés[Sexe])=0,"",_xlfn.XLOOKUP(Compétences[[#This Row],[Salarié (NOM Prénom)]],Salariés[NOM et Prénom],Salariés[Sexe])))</f>
        <v>Homme</v>
      </c>
      <c r="I225" s="42" t="str">
        <f>IF(Compétences[[#This Row],[Salarié (NOM Prénom)]]="","",IF(_xlfn.XLOOKUP(Compétences[[#This Row],[Salarié (NOM Prénom)]],Salariés[NOM et Prénom],Salariés[Service])=0,"",_xlfn.XLOOKUP(Compétences[[#This Row],[Salarié (NOM Prénom)]],Salariés[NOM et Prénom],Salariés[Service])))</f>
        <v>Finance</v>
      </c>
      <c r="J225" s="43">
        <f>_xlfn.AGGREGATE(3,5,Compétences[[#This Row],[Salarié (NOM Prénom)]])</f>
        <v>1</v>
      </c>
    </row>
    <row r="226" spans="1:10" ht="16">
      <c r="A226" s="1" t="s">
        <v>99</v>
      </c>
      <c r="B226" s="1" t="s">
        <v>94</v>
      </c>
      <c r="C226" s="1" t="s">
        <v>98</v>
      </c>
      <c r="D226" s="21">
        <v>4</v>
      </c>
      <c r="E226" s="40">
        <v>2</v>
      </c>
      <c r="F226"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6"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6" s="42" t="str">
        <f>IF(Compétences[[#This Row],[Salarié (NOM Prénom)]]="","",IF(_xlfn.XLOOKUP(Compétences[[#This Row],[Salarié (NOM Prénom)]],Salariés[NOM et Prénom],Salariés[Sexe])=0,"",_xlfn.XLOOKUP(Compétences[[#This Row],[Salarié (NOM Prénom)]],Salariés[NOM et Prénom],Salariés[Sexe])))</f>
        <v>Homme</v>
      </c>
      <c r="I226" s="42" t="str">
        <f>IF(Compétences[[#This Row],[Salarié (NOM Prénom)]]="","",IF(_xlfn.XLOOKUP(Compétences[[#This Row],[Salarié (NOM Prénom)]],Salariés[NOM et Prénom],Salariés[Service])=0,"",_xlfn.XLOOKUP(Compétences[[#This Row],[Salarié (NOM Prénom)]],Salariés[NOM et Prénom],Salariés[Service])))</f>
        <v>Finance</v>
      </c>
      <c r="J226" s="43">
        <f>_xlfn.AGGREGATE(3,5,Compétences[[#This Row],[Salarié (NOM Prénom)]])</f>
        <v>1</v>
      </c>
    </row>
    <row r="227" spans="1:10" ht="16">
      <c r="A227" s="1" t="s">
        <v>99</v>
      </c>
      <c r="B227" s="1" t="s">
        <v>94</v>
      </c>
      <c r="C227" s="1" t="s">
        <v>103</v>
      </c>
      <c r="D227" s="21">
        <v>4</v>
      </c>
      <c r="E227" s="40">
        <v>4</v>
      </c>
      <c r="F227"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7"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7" s="42" t="str">
        <f>IF(Compétences[[#This Row],[Salarié (NOM Prénom)]]="","",IF(_xlfn.XLOOKUP(Compétences[[#This Row],[Salarié (NOM Prénom)]],Salariés[NOM et Prénom],Salariés[Sexe])=0,"",_xlfn.XLOOKUP(Compétences[[#This Row],[Salarié (NOM Prénom)]],Salariés[NOM et Prénom],Salariés[Sexe])))</f>
        <v>Homme</v>
      </c>
      <c r="I227" s="42" t="str">
        <f>IF(Compétences[[#This Row],[Salarié (NOM Prénom)]]="","",IF(_xlfn.XLOOKUP(Compétences[[#This Row],[Salarié (NOM Prénom)]],Salariés[NOM et Prénom],Salariés[Service])=0,"",_xlfn.XLOOKUP(Compétences[[#This Row],[Salarié (NOM Prénom)]],Salariés[NOM et Prénom],Salariés[Service])))</f>
        <v>Finance</v>
      </c>
      <c r="J227" s="43">
        <f>_xlfn.AGGREGATE(3,5,Compétences[[#This Row],[Salarié (NOM Prénom)]])</f>
        <v>1</v>
      </c>
    </row>
    <row r="228" spans="1:10" ht="16">
      <c r="A228" s="1" t="s">
        <v>99</v>
      </c>
      <c r="B228" s="1" t="s">
        <v>94</v>
      </c>
      <c r="C228" s="1" t="s">
        <v>101</v>
      </c>
      <c r="D228" s="21">
        <v>1</v>
      </c>
      <c r="E228" s="40">
        <v>4</v>
      </c>
      <c r="F228"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8"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8" s="42" t="str">
        <f>IF(Compétences[[#This Row],[Salarié (NOM Prénom)]]="","",IF(_xlfn.XLOOKUP(Compétences[[#This Row],[Salarié (NOM Prénom)]],Salariés[NOM et Prénom],Salariés[Sexe])=0,"",_xlfn.XLOOKUP(Compétences[[#This Row],[Salarié (NOM Prénom)]],Salariés[NOM et Prénom],Salariés[Sexe])))</f>
        <v>Homme</v>
      </c>
      <c r="I228" s="42" t="str">
        <f>IF(Compétences[[#This Row],[Salarié (NOM Prénom)]]="","",IF(_xlfn.XLOOKUP(Compétences[[#This Row],[Salarié (NOM Prénom)]],Salariés[NOM et Prénom],Salariés[Service])=0,"",_xlfn.XLOOKUP(Compétences[[#This Row],[Salarié (NOM Prénom)]],Salariés[NOM et Prénom],Salariés[Service])))</f>
        <v>Finance</v>
      </c>
      <c r="J228" s="43">
        <f>_xlfn.AGGREGATE(3,5,Compétences[[#This Row],[Salarié (NOM Prénom)]])</f>
        <v>1</v>
      </c>
    </row>
    <row r="229" spans="1:10" ht="16">
      <c r="A229" s="1" t="s">
        <v>99</v>
      </c>
      <c r="B229" s="1" t="s">
        <v>94</v>
      </c>
      <c r="C229" s="1" t="s">
        <v>121</v>
      </c>
      <c r="D229" s="21">
        <v>3</v>
      </c>
      <c r="E229" s="40">
        <v>1</v>
      </c>
      <c r="F229"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29" s="42" t="str">
        <f>IF(Compétences[[#This Row],[Salarié (NOM Prénom)]]="","",IF(_xlfn.XLOOKUP(Compétences[[#This Row],[Salarié (NOM Prénom)]],Salariés[NOM et Prénom],Salariés[N+1 (NOM Prénom)])=0,"",_xlfn.XLOOKUP(Compétences[[#This Row],[Salarié (NOM Prénom)]],Salariés[NOM et Prénom],Salariés[N+1 (NOM Prénom)])))</f>
        <v>EMMANUELLI Yves</v>
      </c>
      <c r="H229" s="42" t="str">
        <f>IF(Compétences[[#This Row],[Salarié (NOM Prénom)]]="","",IF(_xlfn.XLOOKUP(Compétences[[#This Row],[Salarié (NOM Prénom)]],Salariés[NOM et Prénom],Salariés[Sexe])=0,"",_xlfn.XLOOKUP(Compétences[[#This Row],[Salarié (NOM Prénom)]],Salariés[NOM et Prénom],Salariés[Sexe])))</f>
        <v>Homme</v>
      </c>
      <c r="I229" s="42" t="str">
        <f>IF(Compétences[[#This Row],[Salarié (NOM Prénom)]]="","",IF(_xlfn.XLOOKUP(Compétences[[#This Row],[Salarié (NOM Prénom)]],Salariés[NOM et Prénom],Salariés[Service])=0,"",_xlfn.XLOOKUP(Compétences[[#This Row],[Salarié (NOM Prénom)]],Salariés[NOM et Prénom],Salariés[Service])))</f>
        <v>Finance</v>
      </c>
      <c r="J229" s="43">
        <f>_xlfn.AGGREGATE(3,5,Compétences[[#This Row],[Salarié (NOM Prénom)]])</f>
        <v>1</v>
      </c>
    </row>
    <row r="230" spans="1:10" ht="16">
      <c r="A230" s="1" t="s">
        <v>99</v>
      </c>
      <c r="B230" s="1" t="s">
        <v>94</v>
      </c>
      <c r="C230" s="1" t="s">
        <v>131</v>
      </c>
      <c r="D230" s="21">
        <v>1</v>
      </c>
      <c r="E230" s="40">
        <v>4</v>
      </c>
      <c r="F230"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230" s="42" t="str">
        <f>IF(Compétences[[#This Row],[Salarié (NOM Prénom)]]="","",IF(_xlfn.XLOOKUP(Compétences[[#This Row],[Salarié (NOM Prénom)]],Salariés[NOM et Prénom],Salariés[N+1 (NOM Prénom)])=0,"",_xlfn.XLOOKUP(Compétences[[#This Row],[Salarié (NOM Prénom)]],Salariés[NOM et Prénom],Salariés[N+1 (NOM Prénom)])))</f>
        <v>EMMANUELLI Yves</v>
      </c>
      <c r="H230" s="42" t="str">
        <f>IF(Compétences[[#This Row],[Salarié (NOM Prénom)]]="","",IF(_xlfn.XLOOKUP(Compétences[[#This Row],[Salarié (NOM Prénom)]],Salariés[NOM et Prénom],Salariés[Sexe])=0,"",_xlfn.XLOOKUP(Compétences[[#This Row],[Salarié (NOM Prénom)]],Salariés[NOM et Prénom],Salariés[Sexe])))</f>
        <v>Homme</v>
      </c>
      <c r="I230" s="42" t="str">
        <f>IF(Compétences[[#This Row],[Salarié (NOM Prénom)]]="","",IF(_xlfn.XLOOKUP(Compétences[[#This Row],[Salarié (NOM Prénom)]],Salariés[NOM et Prénom],Salariés[Service])=0,"",_xlfn.XLOOKUP(Compétences[[#This Row],[Salarié (NOM Prénom)]],Salariés[NOM et Prénom],Salariés[Service])))</f>
        <v>Finance</v>
      </c>
      <c r="J230" s="43">
        <f>_xlfn.AGGREGATE(3,5,Compétences[[#This Row],[Salarié (NOM Prénom)]])</f>
        <v>1</v>
      </c>
    </row>
    <row r="231" spans="1:10" ht="16">
      <c r="A231" s="1" t="s">
        <v>93</v>
      </c>
      <c r="B231" s="1" t="s">
        <v>88</v>
      </c>
      <c r="C231" s="1" t="s">
        <v>89</v>
      </c>
      <c r="D231" s="21">
        <v>3</v>
      </c>
      <c r="E231" s="40">
        <v>4</v>
      </c>
      <c r="F231"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1" s="42" t="str">
        <f>IF(Compétences[[#This Row],[Salarié (NOM Prénom)]]="","",IF(_xlfn.XLOOKUP(Compétences[[#This Row],[Salarié (NOM Prénom)]],Salariés[NOM et Prénom],Salariés[N+1 (NOM Prénom)])=0,"",_xlfn.XLOOKUP(Compétences[[#This Row],[Salarié (NOM Prénom)]],Salariés[NOM et Prénom],Salariés[N+1 (NOM Prénom)])))</f>
        <v>CELLIER Igor</v>
      </c>
      <c r="H231" s="42" t="str">
        <f>IF(Compétences[[#This Row],[Salarié (NOM Prénom)]]="","",IF(_xlfn.XLOOKUP(Compétences[[#This Row],[Salarié (NOM Prénom)]],Salariés[NOM et Prénom],Salariés[Sexe])=0,"",_xlfn.XLOOKUP(Compétences[[#This Row],[Salarié (NOM Prénom)]],Salariés[NOM et Prénom],Salariés[Sexe])))</f>
        <v>Homme</v>
      </c>
      <c r="I231" s="42" t="str">
        <f>IF(Compétences[[#This Row],[Salarié (NOM Prénom)]]="","",IF(_xlfn.XLOOKUP(Compétences[[#This Row],[Salarié (NOM Prénom)]],Salariés[NOM et Prénom],Salariés[Service])=0,"",_xlfn.XLOOKUP(Compétences[[#This Row],[Salarié (NOM Prénom)]],Salariés[NOM et Prénom],Salariés[Service])))</f>
        <v>IT</v>
      </c>
      <c r="J231" s="43">
        <f>_xlfn.AGGREGATE(3,5,Compétences[[#This Row],[Salarié (NOM Prénom)]])</f>
        <v>1</v>
      </c>
    </row>
    <row r="232" spans="1:10" ht="16">
      <c r="A232" s="1" t="s">
        <v>93</v>
      </c>
      <c r="B232" s="1" t="s">
        <v>88</v>
      </c>
      <c r="C232" s="1" t="s">
        <v>127</v>
      </c>
      <c r="D232" s="21">
        <v>2</v>
      </c>
      <c r="E232" s="40">
        <v>1</v>
      </c>
      <c r="F232"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2" s="42" t="str">
        <f>IF(Compétences[[#This Row],[Salarié (NOM Prénom)]]="","",IF(_xlfn.XLOOKUP(Compétences[[#This Row],[Salarié (NOM Prénom)]],Salariés[NOM et Prénom],Salariés[N+1 (NOM Prénom)])=0,"",_xlfn.XLOOKUP(Compétences[[#This Row],[Salarié (NOM Prénom)]],Salariés[NOM et Prénom],Salariés[N+1 (NOM Prénom)])))</f>
        <v>CELLIER Igor</v>
      </c>
      <c r="H232" s="42" t="str">
        <f>IF(Compétences[[#This Row],[Salarié (NOM Prénom)]]="","",IF(_xlfn.XLOOKUP(Compétences[[#This Row],[Salarié (NOM Prénom)]],Salariés[NOM et Prénom],Salariés[Sexe])=0,"",_xlfn.XLOOKUP(Compétences[[#This Row],[Salarié (NOM Prénom)]],Salariés[NOM et Prénom],Salariés[Sexe])))</f>
        <v>Homme</v>
      </c>
      <c r="I232" s="42" t="str">
        <f>IF(Compétences[[#This Row],[Salarié (NOM Prénom)]]="","",IF(_xlfn.XLOOKUP(Compétences[[#This Row],[Salarié (NOM Prénom)]],Salariés[NOM et Prénom],Salariés[Service])=0,"",_xlfn.XLOOKUP(Compétences[[#This Row],[Salarié (NOM Prénom)]],Salariés[NOM et Prénom],Salariés[Service])))</f>
        <v>IT</v>
      </c>
      <c r="J232" s="43">
        <f>_xlfn.AGGREGATE(3,5,Compétences[[#This Row],[Salarié (NOM Prénom)]])</f>
        <v>1</v>
      </c>
    </row>
    <row r="233" spans="1:10" ht="16">
      <c r="A233" s="1" t="s">
        <v>93</v>
      </c>
      <c r="B233" s="1" t="s">
        <v>88</v>
      </c>
      <c r="C233" s="1" t="s">
        <v>135</v>
      </c>
      <c r="D233" s="21">
        <v>2</v>
      </c>
      <c r="E233" s="40">
        <v>1</v>
      </c>
      <c r="F233"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3" s="42" t="str">
        <f>IF(Compétences[[#This Row],[Salarié (NOM Prénom)]]="","",IF(_xlfn.XLOOKUP(Compétences[[#This Row],[Salarié (NOM Prénom)]],Salariés[NOM et Prénom],Salariés[N+1 (NOM Prénom)])=0,"",_xlfn.XLOOKUP(Compétences[[#This Row],[Salarié (NOM Prénom)]],Salariés[NOM et Prénom],Salariés[N+1 (NOM Prénom)])))</f>
        <v>CELLIER Igor</v>
      </c>
      <c r="H233" s="42" t="str">
        <f>IF(Compétences[[#This Row],[Salarié (NOM Prénom)]]="","",IF(_xlfn.XLOOKUP(Compétences[[#This Row],[Salarié (NOM Prénom)]],Salariés[NOM et Prénom],Salariés[Sexe])=0,"",_xlfn.XLOOKUP(Compétences[[#This Row],[Salarié (NOM Prénom)]],Salariés[NOM et Prénom],Salariés[Sexe])))</f>
        <v>Homme</v>
      </c>
      <c r="I233" s="42" t="str">
        <f>IF(Compétences[[#This Row],[Salarié (NOM Prénom)]]="","",IF(_xlfn.XLOOKUP(Compétences[[#This Row],[Salarié (NOM Prénom)]],Salariés[NOM et Prénom],Salariés[Service])=0,"",_xlfn.XLOOKUP(Compétences[[#This Row],[Salarié (NOM Prénom)]],Salariés[NOM et Prénom],Salariés[Service])))</f>
        <v>IT</v>
      </c>
      <c r="J233" s="43">
        <f>_xlfn.AGGREGATE(3,5,Compétences[[#This Row],[Salarié (NOM Prénom)]])</f>
        <v>1</v>
      </c>
    </row>
    <row r="234" spans="1:10" ht="16">
      <c r="A234" s="1" t="s">
        <v>93</v>
      </c>
      <c r="B234" s="1" t="s">
        <v>88</v>
      </c>
      <c r="C234" s="1" t="s">
        <v>138</v>
      </c>
      <c r="D234" s="21">
        <v>2</v>
      </c>
      <c r="E234" s="40">
        <v>1</v>
      </c>
      <c r="F234"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4" s="42" t="str">
        <f>IF(Compétences[[#This Row],[Salarié (NOM Prénom)]]="","",IF(_xlfn.XLOOKUP(Compétences[[#This Row],[Salarié (NOM Prénom)]],Salariés[NOM et Prénom],Salariés[N+1 (NOM Prénom)])=0,"",_xlfn.XLOOKUP(Compétences[[#This Row],[Salarié (NOM Prénom)]],Salariés[NOM et Prénom],Salariés[N+1 (NOM Prénom)])))</f>
        <v>CELLIER Igor</v>
      </c>
      <c r="H234" s="42" t="str">
        <f>IF(Compétences[[#This Row],[Salarié (NOM Prénom)]]="","",IF(_xlfn.XLOOKUP(Compétences[[#This Row],[Salarié (NOM Prénom)]],Salariés[NOM et Prénom],Salariés[Sexe])=0,"",_xlfn.XLOOKUP(Compétences[[#This Row],[Salarié (NOM Prénom)]],Salariés[NOM et Prénom],Salariés[Sexe])))</f>
        <v>Homme</v>
      </c>
      <c r="I234" s="42" t="str">
        <f>IF(Compétences[[#This Row],[Salarié (NOM Prénom)]]="","",IF(_xlfn.XLOOKUP(Compétences[[#This Row],[Salarié (NOM Prénom)]],Salariés[NOM et Prénom],Salariés[Service])=0,"",_xlfn.XLOOKUP(Compétences[[#This Row],[Salarié (NOM Prénom)]],Salariés[NOM et Prénom],Salariés[Service])))</f>
        <v>IT</v>
      </c>
      <c r="J234" s="43">
        <f>_xlfn.AGGREGATE(3,5,Compétences[[#This Row],[Salarié (NOM Prénom)]])</f>
        <v>1</v>
      </c>
    </row>
    <row r="235" spans="1:10" ht="16">
      <c r="A235" s="1" t="s">
        <v>93</v>
      </c>
      <c r="B235" s="1" t="s">
        <v>94</v>
      </c>
      <c r="C235" s="1" t="s">
        <v>111</v>
      </c>
      <c r="D235" s="21">
        <v>4</v>
      </c>
      <c r="E235" s="40">
        <v>4</v>
      </c>
      <c r="F235"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5" s="42" t="str">
        <f>IF(Compétences[[#This Row],[Salarié (NOM Prénom)]]="","",IF(_xlfn.XLOOKUP(Compétences[[#This Row],[Salarié (NOM Prénom)]],Salariés[NOM et Prénom],Salariés[N+1 (NOM Prénom)])=0,"",_xlfn.XLOOKUP(Compétences[[#This Row],[Salarié (NOM Prénom)]],Salariés[NOM et Prénom],Salariés[N+1 (NOM Prénom)])))</f>
        <v>CELLIER Igor</v>
      </c>
      <c r="H235" s="42" t="str">
        <f>IF(Compétences[[#This Row],[Salarié (NOM Prénom)]]="","",IF(_xlfn.XLOOKUP(Compétences[[#This Row],[Salarié (NOM Prénom)]],Salariés[NOM et Prénom],Salariés[Sexe])=0,"",_xlfn.XLOOKUP(Compétences[[#This Row],[Salarié (NOM Prénom)]],Salariés[NOM et Prénom],Salariés[Sexe])))</f>
        <v>Homme</v>
      </c>
      <c r="I235" s="42" t="str">
        <f>IF(Compétences[[#This Row],[Salarié (NOM Prénom)]]="","",IF(_xlfn.XLOOKUP(Compétences[[#This Row],[Salarié (NOM Prénom)]],Salariés[NOM et Prénom],Salariés[Service])=0,"",_xlfn.XLOOKUP(Compétences[[#This Row],[Salarié (NOM Prénom)]],Salariés[NOM et Prénom],Salariés[Service])))</f>
        <v>IT</v>
      </c>
      <c r="J235" s="43">
        <f>_xlfn.AGGREGATE(3,5,Compétences[[#This Row],[Salarié (NOM Prénom)]])</f>
        <v>1</v>
      </c>
    </row>
    <row r="236" spans="1:10" ht="16">
      <c r="A236" s="1" t="s">
        <v>93</v>
      </c>
      <c r="B236" s="1" t="s">
        <v>94</v>
      </c>
      <c r="C236" s="1" t="s">
        <v>115</v>
      </c>
      <c r="D236" s="21">
        <v>2</v>
      </c>
      <c r="E236" s="40">
        <v>1</v>
      </c>
      <c r="F236"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6" s="42" t="str">
        <f>IF(Compétences[[#This Row],[Salarié (NOM Prénom)]]="","",IF(_xlfn.XLOOKUP(Compétences[[#This Row],[Salarié (NOM Prénom)]],Salariés[NOM et Prénom],Salariés[N+1 (NOM Prénom)])=0,"",_xlfn.XLOOKUP(Compétences[[#This Row],[Salarié (NOM Prénom)]],Salariés[NOM et Prénom],Salariés[N+1 (NOM Prénom)])))</f>
        <v>CELLIER Igor</v>
      </c>
      <c r="H236" s="42" t="str">
        <f>IF(Compétences[[#This Row],[Salarié (NOM Prénom)]]="","",IF(_xlfn.XLOOKUP(Compétences[[#This Row],[Salarié (NOM Prénom)]],Salariés[NOM et Prénom],Salariés[Sexe])=0,"",_xlfn.XLOOKUP(Compétences[[#This Row],[Salarié (NOM Prénom)]],Salariés[NOM et Prénom],Salariés[Sexe])))</f>
        <v>Homme</v>
      </c>
      <c r="I236" s="42" t="str">
        <f>IF(Compétences[[#This Row],[Salarié (NOM Prénom)]]="","",IF(_xlfn.XLOOKUP(Compétences[[#This Row],[Salarié (NOM Prénom)]],Salariés[NOM et Prénom],Salariés[Service])=0,"",_xlfn.XLOOKUP(Compétences[[#This Row],[Salarié (NOM Prénom)]],Salariés[NOM et Prénom],Salariés[Service])))</f>
        <v>IT</v>
      </c>
      <c r="J236" s="43">
        <f>_xlfn.AGGREGATE(3,5,Compétences[[#This Row],[Salarié (NOM Prénom)]])</f>
        <v>1</v>
      </c>
    </row>
    <row r="237" spans="1:10" ht="16">
      <c r="A237" s="1" t="s">
        <v>93</v>
      </c>
      <c r="B237" s="1" t="s">
        <v>94</v>
      </c>
      <c r="C237" s="1" t="s">
        <v>101</v>
      </c>
      <c r="D237" s="21">
        <v>1</v>
      </c>
      <c r="E237" s="40">
        <v>3</v>
      </c>
      <c r="F237"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7" s="42" t="str">
        <f>IF(Compétences[[#This Row],[Salarié (NOM Prénom)]]="","",IF(_xlfn.XLOOKUP(Compétences[[#This Row],[Salarié (NOM Prénom)]],Salariés[NOM et Prénom],Salariés[N+1 (NOM Prénom)])=0,"",_xlfn.XLOOKUP(Compétences[[#This Row],[Salarié (NOM Prénom)]],Salariés[NOM et Prénom],Salariés[N+1 (NOM Prénom)])))</f>
        <v>CELLIER Igor</v>
      </c>
      <c r="H237" s="42" t="str">
        <f>IF(Compétences[[#This Row],[Salarié (NOM Prénom)]]="","",IF(_xlfn.XLOOKUP(Compétences[[#This Row],[Salarié (NOM Prénom)]],Salariés[NOM et Prénom],Salariés[Sexe])=0,"",_xlfn.XLOOKUP(Compétences[[#This Row],[Salarié (NOM Prénom)]],Salariés[NOM et Prénom],Salariés[Sexe])))</f>
        <v>Homme</v>
      </c>
      <c r="I237" s="42" t="str">
        <f>IF(Compétences[[#This Row],[Salarié (NOM Prénom)]]="","",IF(_xlfn.XLOOKUP(Compétences[[#This Row],[Salarié (NOM Prénom)]],Salariés[NOM et Prénom],Salariés[Service])=0,"",_xlfn.XLOOKUP(Compétences[[#This Row],[Salarié (NOM Prénom)]],Salariés[NOM et Prénom],Salariés[Service])))</f>
        <v>IT</v>
      </c>
      <c r="J237" s="43">
        <f>_xlfn.AGGREGATE(3,5,Compétences[[#This Row],[Salarié (NOM Prénom)]])</f>
        <v>1</v>
      </c>
    </row>
    <row r="238" spans="1:10" ht="16">
      <c r="A238" s="1" t="s">
        <v>93</v>
      </c>
      <c r="B238" s="1" t="s">
        <v>94</v>
      </c>
      <c r="C238" s="1" t="s">
        <v>124</v>
      </c>
      <c r="D238" s="21">
        <v>3</v>
      </c>
      <c r="E238" s="40">
        <v>3</v>
      </c>
      <c r="F238"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8" s="42" t="str">
        <f>IF(Compétences[[#This Row],[Salarié (NOM Prénom)]]="","",IF(_xlfn.XLOOKUP(Compétences[[#This Row],[Salarié (NOM Prénom)]],Salariés[NOM et Prénom],Salariés[N+1 (NOM Prénom)])=0,"",_xlfn.XLOOKUP(Compétences[[#This Row],[Salarié (NOM Prénom)]],Salariés[NOM et Prénom],Salariés[N+1 (NOM Prénom)])))</f>
        <v>CELLIER Igor</v>
      </c>
      <c r="H238" s="42" t="str">
        <f>IF(Compétences[[#This Row],[Salarié (NOM Prénom)]]="","",IF(_xlfn.XLOOKUP(Compétences[[#This Row],[Salarié (NOM Prénom)]],Salariés[NOM et Prénom],Salariés[Sexe])=0,"",_xlfn.XLOOKUP(Compétences[[#This Row],[Salarié (NOM Prénom)]],Salariés[NOM et Prénom],Salariés[Sexe])))</f>
        <v>Homme</v>
      </c>
      <c r="I238" s="42" t="str">
        <f>IF(Compétences[[#This Row],[Salarié (NOM Prénom)]]="","",IF(_xlfn.XLOOKUP(Compétences[[#This Row],[Salarié (NOM Prénom)]],Salariés[NOM et Prénom],Salariés[Service])=0,"",_xlfn.XLOOKUP(Compétences[[#This Row],[Salarié (NOM Prénom)]],Salariés[NOM et Prénom],Salariés[Service])))</f>
        <v>IT</v>
      </c>
      <c r="J238" s="43">
        <f>_xlfn.AGGREGATE(3,5,Compétences[[#This Row],[Salarié (NOM Prénom)]])</f>
        <v>1</v>
      </c>
    </row>
    <row r="239" spans="1:10" ht="16">
      <c r="A239" s="1" t="s">
        <v>93</v>
      </c>
      <c r="B239" s="1" t="s">
        <v>94</v>
      </c>
      <c r="C239" s="1" t="s">
        <v>31</v>
      </c>
      <c r="D239" s="21">
        <v>1</v>
      </c>
      <c r="E239" s="40">
        <v>2</v>
      </c>
      <c r="F239"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239" s="42" t="str">
        <f>IF(Compétences[[#This Row],[Salarié (NOM Prénom)]]="","",IF(_xlfn.XLOOKUP(Compétences[[#This Row],[Salarié (NOM Prénom)]],Salariés[NOM et Prénom],Salariés[N+1 (NOM Prénom)])=0,"",_xlfn.XLOOKUP(Compétences[[#This Row],[Salarié (NOM Prénom)]],Salariés[NOM et Prénom],Salariés[N+1 (NOM Prénom)])))</f>
        <v>CELLIER Igor</v>
      </c>
      <c r="H239" s="42" t="str">
        <f>IF(Compétences[[#This Row],[Salarié (NOM Prénom)]]="","",IF(_xlfn.XLOOKUP(Compétences[[#This Row],[Salarié (NOM Prénom)]],Salariés[NOM et Prénom],Salariés[Sexe])=0,"",_xlfn.XLOOKUP(Compétences[[#This Row],[Salarié (NOM Prénom)]],Salariés[NOM et Prénom],Salariés[Sexe])))</f>
        <v>Homme</v>
      </c>
      <c r="I239" s="42" t="str">
        <f>IF(Compétences[[#This Row],[Salarié (NOM Prénom)]]="","",IF(_xlfn.XLOOKUP(Compétences[[#This Row],[Salarié (NOM Prénom)]],Salariés[NOM et Prénom],Salariés[Service])=0,"",_xlfn.XLOOKUP(Compétences[[#This Row],[Salarié (NOM Prénom)]],Salariés[NOM et Prénom],Salariés[Service])))</f>
        <v>IT</v>
      </c>
      <c r="J239" s="43">
        <f>_xlfn.AGGREGATE(3,5,Compétences[[#This Row],[Salarié (NOM Prénom)]])</f>
        <v>1</v>
      </c>
    </row>
    <row r="240" spans="1:10" ht="16">
      <c r="A240" s="1" t="s">
        <v>153</v>
      </c>
      <c r="B240" s="1" t="s">
        <v>88</v>
      </c>
      <c r="C240" s="1" t="s">
        <v>113</v>
      </c>
      <c r="D240" s="21">
        <v>3</v>
      </c>
      <c r="E240" s="40">
        <v>2</v>
      </c>
      <c r="F240" s="41" t="str">
        <f>IF(Compétences[[#This Row],[Salarié (NOM Prénom)]]="","",IF(_xlfn.XLOOKUP(Compétences[[#This Row],[Salarié (NOM Prénom)]],Salariés[NOM et Prénom],Salariés[Métier actuel])=0,"",_xlfn.XLOOKUP(Compétences[[#This Row],[Salarié (NOM Prénom)]],Salariés[NOM et Prénom],Salariés[Métier actuel])))</f>
        <v>Comptable</v>
      </c>
      <c r="G240"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0" s="42" t="str">
        <f>IF(Compétences[[#This Row],[Salarié (NOM Prénom)]]="","",IF(_xlfn.XLOOKUP(Compétences[[#This Row],[Salarié (NOM Prénom)]],Salariés[NOM et Prénom],Salariés[Sexe])=0,"",_xlfn.XLOOKUP(Compétences[[#This Row],[Salarié (NOM Prénom)]],Salariés[NOM et Prénom],Salariés[Sexe])))</f>
        <v>Femme</v>
      </c>
      <c r="I240" s="42" t="str">
        <f>IF(Compétences[[#This Row],[Salarié (NOM Prénom)]]="","",IF(_xlfn.XLOOKUP(Compétences[[#This Row],[Salarié (NOM Prénom)]],Salariés[NOM et Prénom],Salariés[Service])=0,"",_xlfn.XLOOKUP(Compétences[[#This Row],[Salarié (NOM Prénom)]],Salariés[NOM et Prénom],Salariés[Service])))</f>
        <v>Finance</v>
      </c>
      <c r="J240" s="43">
        <f>_xlfn.AGGREGATE(3,5,Compétences[[#This Row],[Salarié (NOM Prénom)]])</f>
        <v>1</v>
      </c>
    </row>
    <row r="241" spans="1:10" ht="16">
      <c r="A241" s="1" t="s">
        <v>153</v>
      </c>
      <c r="B241" s="1" t="s">
        <v>88</v>
      </c>
      <c r="C241" s="1" t="s">
        <v>114</v>
      </c>
      <c r="D241" s="21">
        <v>3</v>
      </c>
      <c r="E241" s="40">
        <v>4</v>
      </c>
      <c r="F241" s="41" t="str">
        <f>IF(Compétences[[#This Row],[Salarié (NOM Prénom)]]="","",IF(_xlfn.XLOOKUP(Compétences[[#This Row],[Salarié (NOM Prénom)]],Salariés[NOM et Prénom],Salariés[Métier actuel])=0,"",_xlfn.XLOOKUP(Compétences[[#This Row],[Salarié (NOM Prénom)]],Salariés[NOM et Prénom],Salariés[Métier actuel])))</f>
        <v>Comptable</v>
      </c>
      <c r="G241"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1" s="42" t="str">
        <f>IF(Compétences[[#This Row],[Salarié (NOM Prénom)]]="","",IF(_xlfn.XLOOKUP(Compétences[[#This Row],[Salarié (NOM Prénom)]],Salariés[NOM et Prénom],Salariés[Sexe])=0,"",_xlfn.XLOOKUP(Compétences[[#This Row],[Salarié (NOM Prénom)]],Salariés[NOM et Prénom],Salariés[Sexe])))</f>
        <v>Femme</v>
      </c>
      <c r="I241" s="42" t="str">
        <f>IF(Compétences[[#This Row],[Salarié (NOM Prénom)]]="","",IF(_xlfn.XLOOKUP(Compétences[[#This Row],[Salarié (NOM Prénom)]],Salariés[NOM et Prénom],Salariés[Service])=0,"",_xlfn.XLOOKUP(Compétences[[#This Row],[Salarié (NOM Prénom)]],Salariés[NOM et Prénom],Salariés[Service])))</f>
        <v>Finance</v>
      </c>
      <c r="J241" s="43">
        <f>_xlfn.AGGREGATE(3,5,Compétences[[#This Row],[Salarié (NOM Prénom)]])</f>
        <v>1</v>
      </c>
    </row>
    <row r="242" spans="1:10" ht="16">
      <c r="A242" s="1" t="s">
        <v>153</v>
      </c>
      <c r="B242" s="1" t="s">
        <v>88</v>
      </c>
      <c r="C242" s="1" t="s">
        <v>135</v>
      </c>
      <c r="D242" s="21">
        <v>2</v>
      </c>
      <c r="E242" s="40">
        <v>4</v>
      </c>
      <c r="F242" s="41" t="str">
        <f>IF(Compétences[[#This Row],[Salarié (NOM Prénom)]]="","",IF(_xlfn.XLOOKUP(Compétences[[#This Row],[Salarié (NOM Prénom)]],Salariés[NOM et Prénom],Salariés[Métier actuel])=0,"",_xlfn.XLOOKUP(Compétences[[#This Row],[Salarié (NOM Prénom)]],Salariés[NOM et Prénom],Salariés[Métier actuel])))</f>
        <v>Comptable</v>
      </c>
      <c r="G242"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2" s="42" t="str">
        <f>IF(Compétences[[#This Row],[Salarié (NOM Prénom)]]="","",IF(_xlfn.XLOOKUP(Compétences[[#This Row],[Salarié (NOM Prénom)]],Salariés[NOM et Prénom],Salariés[Sexe])=0,"",_xlfn.XLOOKUP(Compétences[[#This Row],[Salarié (NOM Prénom)]],Salariés[NOM et Prénom],Salariés[Sexe])))</f>
        <v>Femme</v>
      </c>
      <c r="I242" s="42" t="str">
        <f>IF(Compétences[[#This Row],[Salarié (NOM Prénom)]]="","",IF(_xlfn.XLOOKUP(Compétences[[#This Row],[Salarié (NOM Prénom)]],Salariés[NOM et Prénom],Salariés[Service])=0,"",_xlfn.XLOOKUP(Compétences[[#This Row],[Salarié (NOM Prénom)]],Salariés[NOM et Prénom],Salariés[Service])))</f>
        <v>Finance</v>
      </c>
      <c r="J242" s="43">
        <f>_xlfn.AGGREGATE(3,5,Compétences[[#This Row],[Salarié (NOM Prénom)]])</f>
        <v>1</v>
      </c>
    </row>
    <row r="243" spans="1:10" ht="16">
      <c r="A243" s="1" t="s">
        <v>153</v>
      </c>
      <c r="B243" s="1" t="s">
        <v>94</v>
      </c>
      <c r="C243" s="1" t="s">
        <v>103</v>
      </c>
      <c r="D243" s="21">
        <v>2</v>
      </c>
      <c r="E243" s="40">
        <v>3</v>
      </c>
      <c r="F243" s="41" t="str">
        <f>IF(Compétences[[#This Row],[Salarié (NOM Prénom)]]="","",IF(_xlfn.XLOOKUP(Compétences[[#This Row],[Salarié (NOM Prénom)]],Salariés[NOM et Prénom],Salariés[Métier actuel])=0,"",_xlfn.XLOOKUP(Compétences[[#This Row],[Salarié (NOM Prénom)]],Salariés[NOM et Prénom],Salariés[Métier actuel])))</f>
        <v>Comptable</v>
      </c>
      <c r="G243"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3" s="42" t="str">
        <f>IF(Compétences[[#This Row],[Salarié (NOM Prénom)]]="","",IF(_xlfn.XLOOKUP(Compétences[[#This Row],[Salarié (NOM Prénom)]],Salariés[NOM et Prénom],Salariés[Sexe])=0,"",_xlfn.XLOOKUP(Compétences[[#This Row],[Salarié (NOM Prénom)]],Salariés[NOM et Prénom],Salariés[Sexe])))</f>
        <v>Femme</v>
      </c>
      <c r="I243" s="42" t="str">
        <f>IF(Compétences[[#This Row],[Salarié (NOM Prénom)]]="","",IF(_xlfn.XLOOKUP(Compétences[[#This Row],[Salarié (NOM Prénom)]],Salariés[NOM et Prénom],Salariés[Service])=0,"",_xlfn.XLOOKUP(Compétences[[#This Row],[Salarié (NOM Prénom)]],Salariés[NOM et Prénom],Salariés[Service])))</f>
        <v>Finance</v>
      </c>
      <c r="J243" s="43">
        <f>_xlfn.AGGREGATE(3,5,Compétences[[#This Row],[Salarié (NOM Prénom)]])</f>
        <v>1</v>
      </c>
    </row>
    <row r="244" spans="1:10" ht="16">
      <c r="A244" s="1" t="s">
        <v>153</v>
      </c>
      <c r="B244" s="1" t="s">
        <v>94</v>
      </c>
      <c r="C244" s="1" t="s">
        <v>131</v>
      </c>
      <c r="D244" s="21">
        <v>2</v>
      </c>
      <c r="E244" s="40">
        <v>4</v>
      </c>
      <c r="F244" s="41" t="str">
        <f>IF(Compétences[[#This Row],[Salarié (NOM Prénom)]]="","",IF(_xlfn.XLOOKUP(Compétences[[#This Row],[Salarié (NOM Prénom)]],Salariés[NOM et Prénom],Salariés[Métier actuel])=0,"",_xlfn.XLOOKUP(Compétences[[#This Row],[Salarié (NOM Prénom)]],Salariés[NOM et Prénom],Salariés[Métier actuel])))</f>
        <v>Comptable</v>
      </c>
      <c r="G244"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4" s="42" t="str">
        <f>IF(Compétences[[#This Row],[Salarié (NOM Prénom)]]="","",IF(_xlfn.XLOOKUP(Compétences[[#This Row],[Salarié (NOM Prénom)]],Salariés[NOM et Prénom],Salariés[Sexe])=0,"",_xlfn.XLOOKUP(Compétences[[#This Row],[Salarié (NOM Prénom)]],Salariés[NOM et Prénom],Salariés[Sexe])))</f>
        <v>Femme</v>
      </c>
      <c r="I244" s="42" t="str">
        <f>IF(Compétences[[#This Row],[Salarié (NOM Prénom)]]="","",IF(_xlfn.XLOOKUP(Compétences[[#This Row],[Salarié (NOM Prénom)]],Salariés[NOM et Prénom],Salariés[Service])=0,"",_xlfn.XLOOKUP(Compétences[[#This Row],[Salarié (NOM Prénom)]],Salariés[NOM et Prénom],Salariés[Service])))</f>
        <v>Finance</v>
      </c>
      <c r="J244" s="43">
        <f>_xlfn.AGGREGATE(3,5,Compétences[[#This Row],[Salarié (NOM Prénom)]])</f>
        <v>1</v>
      </c>
    </row>
    <row r="245" spans="1:10" ht="16">
      <c r="A245" s="1" t="s">
        <v>153</v>
      </c>
      <c r="B245" s="1" t="s">
        <v>94</v>
      </c>
      <c r="C245" s="1" t="s">
        <v>132</v>
      </c>
      <c r="D245" s="21">
        <v>3</v>
      </c>
      <c r="E245" s="40">
        <v>1</v>
      </c>
      <c r="F245" s="41" t="str">
        <f>IF(Compétences[[#This Row],[Salarié (NOM Prénom)]]="","",IF(_xlfn.XLOOKUP(Compétences[[#This Row],[Salarié (NOM Prénom)]],Salariés[NOM et Prénom],Salariés[Métier actuel])=0,"",_xlfn.XLOOKUP(Compétences[[#This Row],[Salarié (NOM Prénom)]],Salariés[NOM et Prénom],Salariés[Métier actuel])))</f>
        <v>Comptable</v>
      </c>
      <c r="G245"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5" s="42" t="str">
        <f>IF(Compétences[[#This Row],[Salarié (NOM Prénom)]]="","",IF(_xlfn.XLOOKUP(Compétences[[#This Row],[Salarié (NOM Prénom)]],Salariés[NOM et Prénom],Salariés[Sexe])=0,"",_xlfn.XLOOKUP(Compétences[[#This Row],[Salarié (NOM Prénom)]],Salariés[NOM et Prénom],Salariés[Sexe])))</f>
        <v>Femme</v>
      </c>
      <c r="I245" s="42" t="str">
        <f>IF(Compétences[[#This Row],[Salarié (NOM Prénom)]]="","",IF(_xlfn.XLOOKUP(Compétences[[#This Row],[Salarié (NOM Prénom)]],Salariés[NOM et Prénom],Salariés[Service])=0,"",_xlfn.XLOOKUP(Compétences[[#This Row],[Salarié (NOM Prénom)]],Salariés[NOM et Prénom],Salariés[Service])))</f>
        <v>Finance</v>
      </c>
      <c r="J245" s="43">
        <f>_xlfn.AGGREGATE(3,5,Compétences[[#This Row],[Salarié (NOM Prénom)]])</f>
        <v>1</v>
      </c>
    </row>
    <row r="246" spans="1:10" ht="16">
      <c r="A246" s="1" t="s">
        <v>153</v>
      </c>
      <c r="B246" s="1" t="s">
        <v>94</v>
      </c>
      <c r="C246" s="1" t="s">
        <v>137</v>
      </c>
      <c r="D246" s="21">
        <v>3</v>
      </c>
      <c r="E246" s="40">
        <v>4</v>
      </c>
      <c r="F246" s="41" t="str">
        <f>IF(Compétences[[#This Row],[Salarié (NOM Prénom)]]="","",IF(_xlfn.XLOOKUP(Compétences[[#This Row],[Salarié (NOM Prénom)]],Salariés[NOM et Prénom],Salariés[Métier actuel])=0,"",_xlfn.XLOOKUP(Compétences[[#This Row],[Salarié (NOM Prénom)]],Salariés[NOM et Prénom],Salariés[Métier actuel])))</f>
        <v>Comptable</v>
      </c>
      <c r="G246"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6" s="42" t="str">
        <f>IF(Compétences[[#This Row],[Salarié (NOM Prénom)]]="","",IF(_xlfn.XLOOKUP(Compétences[[#This Row],[Salarié (NOM Prénom)]],Salariés[NOM et Prénom],Salariés[Sexe])=0,"",_xlfn.XLOOKUP(Compétences[[#This Row],[Salarié (NOM Prénom)]],Salariés[NOM et Prénom],Salariés[Sexe])))</f>
        <v>Femme</v>
      </c>
      <c r="I246" s="42" t="str">
        <f>IF(Compétences[[#This Row],[Salarié (NOM Prénom)]]="","",IF(_xlfn.XLOOKUP(Compétences[[#This Row],[Salarié (NOM Prénom)]],Salariés[NOM et Prénom],Salariés[Service])=0,"",_xlfn.XLOOKUP(Compétences[[#This Row],[Salarié (NOM Prénom)]],Salariés[NOM et Prénom],Salariés[Service])))</f>
        <v>Finance</v>
      </c>
      <c r="J246" s="43">
        <f>_xlfn.AGGREGATE(3,5,Compétences[[#This Row],[Salarié (NOM Prénom)]])</f>
        <v>1</v>
      </c>
    </row>
    <row r="247" spans="1:10" ht="16">
      <c r="A247" s="1" t="s">
        <v>153</v>
      </c>
      <c r="B247" s="1" t="s">
        <v>94</v>
      </c>
      <c r="C247" s="1" t="s">
        <v>140</v>
      </c>
      <c r="D247" s="21">
        <v>3</v>
      </c>
      <c r="E247" s="40">
        <v>4</v>
      </c>
      <c r="F247" s="41" t="str">
        <f>IF(Compétences[[#This Row],[Salarié (NOM Prénom)]]="","",IF(_xlfn.XLOOKUP(Compétences[[#This Row],[Salarié (NOM Prénom)]],Salariés[NOM et Prénom],Salariés[Métier actuel])=0,"",_xlfn.XLOOKUP(Compétences[[#This Row],[Salarié (NOM Prénom)]],Salariés[NOM et Prénom],Salariés[Métier actuel])))</f>
        <v>Comptable</v>
      </c>
      <c r="G247"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7" s="42" t="str">
        <f>IF(Compétences[[#This Row],[Salarié (NOM Prénom)]]="","",IF(_xlfn.XLOOKUP(Compétences[[#This Row],[Salarié (NOM Prénom)]],Salariés[NOM et Prénom],Salariés[Sexe])=0,"",_xlfn.XLOOKUP(Compétences[[#This Row],[Salarié (NOM Prénom)]],Salariés[NOM et Prénom],Salariés[Sexe])))</f>
        <v>Femme</v>
      </c>
      <c r="I247" s="42" t="str">
        <f>IF(Compétences[[#This Row],[Salarié (NOM Prénom)]]="","",IF(_xlfn.XLOOKUP(Compétences[[#This Row],[Salarié (NOM Prénom)]],Salariés[NOM et Prénom],Salariés[Service])=0,"",_xlfn.XLOOKUP(Compétences[[#This Row],[Salarié (NOM Prénom)]],Salariés[NOM et Prénom],Salariés[Service])))</f>
        <v>Finance</v>
      </c>
      <c r="J247" s="43">
        <f>_xlfn.AGGREGATE(3,5,Compétences[[#This Row],[Salarié (NOM Prénom)]])</f>
        <v>1</v>
      </c>
    </row>
    <row r="248" spans="1:10" ht="16">
      <c r="A248" s="1" t="s">
        <v>153</v>
      </c>
      <c r="B248" s="1" t="s">
        <v>94</v>
      </c>
      <c r="C248" s="1" t="s">
        <v>143</v>
      </c>
      <c r="D248" s="21">
        <v>1</v>
      </c>
      <c r="E248" s="40">
        <v>1</v>
      </c>
      <c r="F248" s="41" t="str">
        <f>IF(Compétences[[#This Row],[Salarié (NOM Prénom)]]="","",IF(_xlfn.XLOOKUP(Compétences[[#This Row],[Salarié (NOM Prénom)]],Salariés[NOM et Prénom],Salariés[Métier actuel])=0,"",_xlfn.XLOOKUP(Compétences[[#This Row],[Salarié (NOM Prénom)]],Salariés[NOM et Prénom],Salariés[Métier actuel])))</f>
        <v>Comptable</v>
      </c>
      <c r="G248" s="42" t="str">
        <f>IF(Compétences[[#This Row],[Salarié (NOM Prénom)]]="","",IF(_xlfn.XLOOKUP(Compétences[[#This Row],[Salarié (NOM Prénom)]],Salariés[NOM et Prénom],Salariés[N+1 (NOM Prénom)])=0,"",_xlfn.XLOOKUP(Compétences[[#This Row],[Salarié (NOM Prénom)]],Salariés[NOM et Prénom],Salariés[N+1 (NOM Prénom)])))</f>
        <v>SADOUL Gwenaël</v>
      </c>
      <c r="H248" s="42" t="str">
        <f>IF(Compétences[[#This Row],[Salarié (NOM Prénom)]]="","",IF(_xlfn.XLOOKUP(Compétences[[#This Row],[Salarié (NOM Prénom)]],Salariés[NOM et Prénom],Salariés[Sexe])=0,"",_xlfn.XLOOKUP(Compétences[[#This Row],[Salarié (NOM Prénom)]],Salariés[NOM et Prénom],Salariés[Sexe])))</f>
        <v>Femme</v>
      </c>
      <c r="I248" s="42" t="str">
        <f>IF(Compétences[[#This Row],[Salarié (NOM Prénom)]]="","",IF(_xlfn.XLOOKUP(Compétences[[#This Row],[Salarié (NOM Prénom)]],Salariés[NOM et Prénom],Salariés[Service])=0,"",_xlfn.XLOOKUP(Compétences[[#This Row],[Salarié (NOM Prénom)]],Salariés[NOM et Prénom],Salariés[Service])))</f>
        <v>Finance</v>
      </c>
      <c r="J248" s="43">
        <f>_xlfn.AGGREGATE(3,5,Compétences[[#This Row],[Salarié (NOM Prénom)]])</f>
        <v>1</v>
      </c>
    </row>
    <row r="249" spans="1:10" ht="16">
      <c r="A249" s="1" t="s">
        <v>80</v>
      </c>
      <c r="B249" s="1" t="s">
        <v>88</v>
      </c>
      <c r="C249" s="1" t="s">
        <v>89</v>
      </c>
      <c r="D249" s="21">
        <v>3</v>
      </c>
      <c r="E249" s="40">
        <v>2</v>
      </c>
      <c r="F249" s="41" t="str">
        <f>IF(Compétences[[#This Row],[Salarié (NOM Prénom)]]="","",IF(_xlfn.XLOOKUP(Compétences[[#This Row],[Salarié (NOM Prénom)]],Salariés[NOM et Prénom],Salariés[Métier actuel])=0,"",_xlfn.XLOOKUP(Compétences[[#This Row],[Salarié (NOM Prénom)]],Salariés[NOM et Prénom],Salariés[Métier actuel])))</f>
        <v>Chef de produit</v>
      </c>
      <c r="G249" s="42" t="str">
        <f>IF(Compétences[[#This Row],[Salarié (NOM Prénom)]]="","",IF(_xlfn.XLOOKUP(Compétences[[#This Row],[Salarié (NOM Prénom)]],Salariés[NOM et Prénom],Salariés[N+1 (NOM Prénom)])=0,"",_xlfn.XLOOKUP(Compétences[[#This Row],[Salarié (NOM Prénom)]],Salariés[NOM et Prénom],Salariés[N+1 (NOM Prénom)])))</f>
        <v>SOLÉ Rémi</v>
      </c>
      <c r="H249" s="42" t="str">
        <f>IF(Compétences[[#This Row],[Salarié (NOM Prénom)]]="","",IF(_xlfn.XLOOKUP(Compétences[[#This Row],[Salarié (NOM Prénom)]],Salariés[NOM et Prénom],Salariés[Sexe])=0,"",_xlfn.XLOOKUP(Compétences[[#This Row],[Salarié (NOM Prénom)]],Salariés[NOM et Prénom],Salariés[Sexe])))</f>
        <v>Femme</v>
      </c>
      <c r="I249" s="42" t="str">
        <f>IF(Compétences[[#This Row],[Salarié (NOM Prénom)]]="","",IF(_xlfn.XLOOKUP(Compétences[[#This Row],[Salarié (NOM Prénom)]],Salariés[NOM et Prénom],Salariés[Service])=0,"",_xlfn.XLOOKUP(Compétences[[#This Row],[Salarié (NOM Prénom)]],Salariés[NOM et Prénom],Salariés[Service])))</f>
        <v>Marketing</v>
      </c>
      <c r="J249" s="43">
        <f>_xlfn.AGGREGATE(3,5,Compétences[[#This Row],[Salarié (NOM Prénom)]])</f>
        <v>1</v>
      </c>
    </row>
    <row r="250" spans="1:10" ht="16">
      <c r="A250" s="1" t="s">
        <v>80</v>
      </c>
      <c r="B250" s="1" t="s">
        <v>88</v>
      </c>
      <c r="C250" s="1" t="s">
        <v>108</v>
      </c>
      <c r="D250" s="21">
        <v>1</v>
      </c>
      <c r="E250" s="40">
        <v>2</v>
      </c>
      <c r="F250"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0" s="42" t="str">
        <f>IF(Compétences[[#This Row],[Salarié (NOM Prénom)]]="","",IF(_xlfn.XLOOKUP(Compétences[[#This Row],[Salarié (NOM Prénom)]],Salariés[NOM et Prénom],Salariés[N+1 (NOM Prénom)])=0,"",_xlfn.XLOOKUP(Compétences[[#This Row],[Salarié (NOM Prénom)]],Salariés[NOM et Prénom],Salariés[N+1 (NOM Prénom)])))</f>
        <v>SOLÉ Rémi</v>
      </c>
      <c r="H250" s="42" t="str">
        <f>IF(Compétences[[#This Row],[Salarié (NOM Prénom)]]="","",IF(_xlfn.XLOOKUP(Compétences[[#This Row],[Salarié (NOM Prénom)]],Salariés[NOM et Prénom],Salariés[Sexe])=0,"",_xlfn.XLOOKUP(Compétences[[#This Row],[Salarié (NOM Prénom)]],Salariés[NOM et Prénom],Salariés[Sexe])))</f>
        <v>Femme</v>
      </c>
      <c r="I250" s="42" t="str">
        <f>IF(Compétences[[#This Row],[Salarié (NOM Prénom)]]="","",IF(_xlfn.XLOOKUP(Compétences[[#This Row],[Salarié (NOM Prénom)]],Salariés[NOM et Prénom],Salariés[Service])=0,"",_xlfn.XLOOKUP(Compétences[[#This Row],[Salarié (NOM Prénom)]],Salariés[NOM et Prénom],Salariés[Service])))</f>
        <v>Marketing</v>
      </c>
      <c r="J250" s="43">
        <f>_xlfn.AGGREGATE(3,5,Compétences[[#This Row],[Salarié (NOM Prénom)]])</f>
        <v>1</v>
      </c>
    </row>
    <row r="251" spans="1:10" ht="16">
      <c r="A251" s="1" t="s">
        <v>80</v>
      </c>
      <c r="B251" s="1" t="s">
        <v>88</v>
      </c>
      <c r="C251" s="1" t="s">
        <v>125</v>
      </c>
      <c r="D251" s="21">
        <v>3</v>
      </c>
      <c r="E251" s="40">
        <v>4</v>
      </c>
      <c r="F251"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1" s="42" t="str">
        <f>IF(Compétences[[#This Row],[Salarié (NOM Prénom)]]="","",IF(_xlfn.XLOOKUP(Compétences[[#This Row],[Salarié (NOM Prénom)]],Salariés[NOM et Prénom],Salariés[N+1 (NOM Prénom)])=0,"",_xlfn.XLOOKUP(Compétences[[#This Row],[Salarié (NOM Prénom)]],Salariés[NOM et Prénom],Salariés[N+1 (NOM Prénom)])))</f>
        <v>SOLÉ Rémi</v>
      </c>
      <c r="H251" s="42" t="str">
        <f>IF(Compétences[[#This Row],[Salarié (NOM Prénom)]]="","",IF(_xlfn.XLOOKUP(Compétences[[#This Row],[Salarié (NOM Prénom)]],Salariés[NOM et Prénom],Salariés[Sexe])=0,"",_xlfn.XLOOKUP(Compétences[[#This Row],[Salarié (NOM Prénom)]],Salariés[NOM et Prénom],Salariés[Sexe])))</f>
        <v>Femme</v>
      </c>
      <c r="I251" s="42" t="str">
        <f>IF(Compétences[[#This Row],[Salarié (NOM Prénom)]]="","",IF(_xlfn.XLOOKUP(Compétences[[#This Row],[Salarié (NOM Prénom)]],Salariés[NOM et Prénom],Salariés[Service])=0,"",_xlfn.XLOOKUP(Compétences[[#This Row],[Salarié (NOM Prénom)]],Salariés[NOM et Prénom],Salariés[Service])))</f>
        <v>Marketing</v>
      </c>
      <c r="J251" s="43">
        <f>_xlfn.AGGREGATE(3,5,Compétences[[#This Row],[Salarié (NOM Prénom)]])</f>
        <v>1</v>
      </c>
    </row>
    <row r="252" spans="1:10" ht="16">
      <c r="A252" s="1" t="s">
        <v>80</v>
      </c>
      <c r="B252" s="1" t="s">
        <v>88</v>
      </c>
      <c r="C252" s="1" t="s">
        <v>142</v>
      </c>
      <c r="D252" s="21">
        <v>1</v>
      </c>
      <c r="E252" s="40">
        <v>4</v>
      </c>
      <c r="F252"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2" s="42" t="str">
        <f>IF(Compétences[[#This Row],[Salarié (NOM Prénom)]]="","",IF(_xlfn.XLOOKUP(Compétences[[#This Row],[Salarié (NOM Prénom)]],Salariés[NOM et Prénom],Salariés[N+1 (NOM Prénom)])=0,"",_xlfn.XLOOKUP(Compétences[[#This Row],[Salarié (NOM Prénom)]],Salariés[NOM et Prénom],Salariés[N+1 (NOM Prénom)])))</f>
        <v>SOLÉ Rémi</v>
      </c>
      <c r="H252" s="42" t="str">
        <f>IF(Compétences[[#This Row],[Salarié (NOM Prénom)]]="","",IF(_xlfn.XLOOKUP(Compétences[[#This Row],[Salarié (NOM Prénom)]],Salariés[NOM et Prénom],Salariés[Sexe])=0,"",_xlfn.XLOOKUP(Compétences[[#This Row],[Salarié (NOM Prénom)]],Salariés[NOM et Prénom],Salariés[Sexe])))</f>
        <v>Femme</v>
      </c>
      <c r="I252" s="42" t="str">
        <f>IF(Compétences[[#This Row],[Salarié (NOM Prénom)]]="","",IF(_xlfn.XLOOKUP(Compétences[[#This Row],[Salarié (NOM Prénom)]],Salariés[NOM et Prénom],Salariés[Service])=0,"",_xlfn.XLOOKUP(Compétences[[#This Row],[Salarié (NOM Prénom)]],Salariés[NOM et Prénom],Salariés[Service])))</f>
        <v>Marketing</v>
      </c>
      <c r="J252" s="43">
        <f>_xlfn.AGGREGATE(3,5,Compétences[[#This Row],[Salarié (NOM Prénom)]])</f>
        <v>1</v>
      </c>
    </row>
    <row r="253" spans="1:10" ht="16">
      <c r="A253" s="1" t="s">
        <v>80</v>
      </c>
      <c r="B253" s="1" t="s">
        <v>94</v>
      </c>
      <c r="C253" s="1" t="s">
        <v>103</v>
      </c>
      <c r="D253" s="21">
        <v>4</v>
      </c>
      <c r="E253" s="40">
        <v>3</v>
      </c>
      <c r="F253"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3" s="42" t="str">
        <f>IF(Compétences[[#This Row],[Salarié (NOM Prénom)]]="","",IF(_xlfn.XLOOKUP(Compétences[[#This Row],[Salarié (NOM Prénom)]],Salariés[NOM et Prénom],Salariés[N+1 (NOM Prénom)])=0,"",_xlfn.XLOOKUP(Compétences[[#This Row],[Salarié (NOM Prénom)]],Salariés[NOM et Prénom],Salariés[N+1 (NOM Prénom)])))</f>
        <v>SOLÉ Rémi</v>
      </c>
      <c r="H253" s="42" t="str">
        <f>IF(Compétences[[#This Row],[Salarié (NOM Prénom)]]="","",IF(_xlfn.XLOOKUP(Compétences[[#This Row],[Salarié (NOM Prénom)]],Salariés[NOM et Prénom],Salariés[Sexe])=0,"",_xlfn.XLOOKUP(Compétences[[#This Row],[Salarié (NOM Prénom)]],Salariés[NOM et Prénom],Salariés[Sexe])))</f>
        <v>Femme</v>
      </c>
      <c r="I253" s="42" t="str">
        <f>IF(Compétences[[#This Row],[Salarié (NOM Prénom)]]="","",IF(_xlfn.XLOOKUP(Compétences[[#This Row],[Salarié (NOM Prénom)]],Salariés[NOM et Prénom],Salariés[Service])=0,"",_xlfn.XLOOKUP(Compétences[[#This Row],[Salarié (NOM Prénom)]],Salariés[NOM et Prénom],Salariés[Service])))</f>
        <v>Marketing</v>
      </c>
      <c r="J253" s="43">
        <f>_xlfn.AGGREGATE(3,5,Compétences[[#This Row],[Salarié (NOM Prénom)]])</f>
        <v>1</v>
      </c>
    </row>
    <row r="254" spans="1:10" ht="16">
      <c r="A254" s="1" t="s">
        <v>80</v>
      </c>
      <c r="B254" s="1" t="s">
        <v>94</v>
      </c>
      <c r="C254" s="1" t="s">
        <v>111</v>
      </c>
      <c r="D254" s="21">
        <v>2</v>
      </c>
      <c r="E254" s="40">
        <v>2</v>
      </c>
      <c r="F254"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4" s="42" t="str">
        <f>IF(Compétences[[#This Row],[Salarié (NOM Prénom)]]="","",IF(_xlfn.XLOOKUP(Compétences[[#This Row],[Salarié (NOM Prénom)]],Salariés[NOM et Prénom],Salariés[N+1 (NOM Prénom)])=0,"",_xlfn.XLOOKUP(Compétences[[#This Row],[Salarié (NOM Prénom)]],Salariés[NOM et Prénom],Salariés[N+1 (NOM Prénom)])))</f>
        <v>SOLÉ Rémi</v>
      </c>
      <c r="H254" s="42" t="str">
        <f>IF(Compétences[[#This Row],[Salarié (NOM Prénom)]]="","",IF(_xlfn.XLOOKUP(Compétences[[#This Row],[Salarié (NOM Prénom)]],Salariés[NOM et Prénom],Salariés[Sexe])=0,"",_xlfn.XLOOKUP(Compétences[[#This Row],[Salarié (NOM Prénom)]],Salariés[NOM et Prénom],Salariés[Sexe])))</f>
        <v>Femme</v>
      </c>
      <c r="I254" s="42" t="str">
        <f>IF(Compétences[[#This Row],[Salarié (NOM Prénom)]]="","",IF(_xlfn.XLOOKUP(Compétences[[#This Row],[Salarié (NOM Prénom)]],Salariés[NOM et Prénom],Salariés[Service])=0,"",_xlfn.XLOOKUP(Compétences[[#This Row],[Salarié (NOM Prénom)]],Salariés[NOM et Prénom],Salariés[Service])))</f>
        <v>Marketing</v>
      </c>
      <c r="J254" s="43">
        <f>_xlfn.AGGREGATE(3,5,Compétences[[#This Row],[Salarié (NOM Prénom)]])</f>
        <v>1</v>
      </c>
    </row>
    <row r="255" spans="1:10" ht="16">
      <c r="A255" s="1" t="s">
        <v>80</v>
      </c>
      <c r="B255" s="1" t="s">
        <v>94</v>
      </c>
      <c r="C255" s="1" t="s">
        <v>121</v>
      </c>
      <c r="D255" s="21">
        <v>3</v>
      </c>
      <c r="E255" s="40">
        <v>1</v>
      </c>
      <c r="F255"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5" s="42" t="str">
        <f>IF(Compétences[[#This Row],[Salarié (NOM Prénom)]]="","",IF(_xlfn.XLOOKUP(Compétences[[#This Row],[Salarié (NOM Prénom)]],Salariés[NOM et Prénom],Salariés[N+1 (NOM Prénom)])=0,"",_xlfn.XLOOKUP(Compétences[[#This Row],[Salarié (NOM Prénom)]],Salariés[NOM et Prénom],Salariés[N+1 (NOM Prénom)])))</f>
        <v>SOLÉ Rémi</v>
      </c>
      <c r="H255" s="42" t="str">
        <f>IF(Compétences[[#This Row],[Salarié (NOM Prénom)]]="","",IF(_xlfn.XLOOKUP(Compétences[[#This Row],[Salarié (NOM Prénom)]],Salariés[NOM et Prénom],Salariés[Sexe])=0,"",_xlfn.XLOOKUP(Compétences[[#This Row],[Salarié (NOM Prénom)]],Salariés[NOM et Prénom],Salariés[Sexe])))</f>
        <v>Femme</v>
      </c>
      <c r="I255" s="42" t="str">
        <f>IF(Compétences[[#This Row],[Salarié (NOM Prénom)]]="","",IF(_xlfn.XLOOKUP(Compétences[[#This Row],[Salarié (NOM Prénom)]],Salariés[NOM et Prénom],Salariés[Service])=0,"",_xlfn.XLOOKUP(Compétences[[#This Row],[Salarié (NOM Prénom)]],Salariés[NOM et Prénom],Salariés[Service])))</f>
        <v>Marketing</v>
      </c>
      <c r="J255" s="43">
        <f>_xlfn.AGGREGATE(3,5,Compétences[[#This Row],[Salarié (NOM Prénom)]])</f>
        <v>1</v>
      </c>
    </row>
    <row r="256" spans="1:10" ht="16">
      <c r="A256" s="1" t="s">
        <v>80</v>
      </c>
      <c r="B256" s="1" t="s">
        <v>94</v>
      </c>
      <c r="C256" s="1" t="s">
        <v>147</v>
      </c>
      <c r="D256" s="21">
        <v>2</v>
      </c>
      <c r="E256" s="40">
        <v>2</v>
      </c>
      <c r="F256" s="41" t="str">
        <f>IF(Compétences[[#This Row],[Salarié (NOM Prénom)]]="","",IF(_xlfn.XLOOKUP(Compétences[[#This Row],[Salarié (NOM Prénom)]],Salariés[NOM et Prénom],Salariés[Métier actuel])=0,"",_xlfn.XLOOKUP(Compétences[[#This Row],[Salarié (NOM Prénom)]],Salariés[NOM et Prénom],Salariés[Métier actuel])))</f>
        <v>Chef de produit</v>
      </c>
      <c r="G256" s="42" t="str">
        <f>IF(Compétences[[#This Row],[Salarié (NOM Prénom)]]="","",IF(_xlfn.XLOOKUP(Compétences[[#This Row],[Salarié (NOM Prénom)]],Salariés[NOM et Prénom],Salariés[N+1 (NOM Prénom)])=0,"",_xlfn.XLOOKUP(Compétences[[#This Row],[Salarié (NOM Prénom)]],Salariés[NOM et Prénom],Salariés[N+1 (NOM Prénom)])))</f>
        <v>SOLÉ Rémi</v>
      </c>
      <c r="H256" s="42" t="str">
        <f>IF(Compétences[[#This Row],[Salarié (NOM Prénom)]]="","",IF(_xlfn.XLOOKUP(Compétences[[#This Row],[Salarié (NOM Prénom)]],Salariés[NOM et Prénom],Salariés[Sexe])=0,"",_xlfn.XLOOKUP(Compétences[[#This Row],[Salarié (NOM Prénom)]],Salariés[NOM et Prénom],Salariés[Sexe])))</f>
        <v>Femme</v>
      </c>
      <c r="I256" s="42" t="str">
        <f>IF(Compétences[[#This Row],[Salarié (NOM Prénom)]]="","",IF(_xlfn.XLOOKUP(Compétences[[#This Row],[Salarié (NOM Prénom)]],Salariés[NOM et Prénom],Salariés[Service])=0,"",_xlfn.XLOOKUP(Compétences[[#This Row],[Salarié (NOM Prénom)]],Salariés[NOM et Prénom],Salariés[Service])))</f>
        <v>Marketing</v>
      </c>
      <c r="J256" s="43">
        <f>_xlfn.AGGREGATE(3,5,Compétences[[#This Row],[Salarié (NOM Prénom)]])</f>
        <v>1</v>
      </c>
    </row>
    <row r="257" spans="1:10" ht="16">
      <c r="A257" s="1" t="s">
        <v>78</v>
      </c>
      <c r="B257" s="1" t="s">
        <v>88</v>
      </c>
      <c r="C257" s="1" t="s">
        <v>126</v>
      </c>
      <c r="D257" s="21">
        <v>2</v>
      </c>
      <c r="E257" s="40">
        <v>4</v>
      </c>
      <c r="F257"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57" s="42" t="str">
        <f>IF(Compétences[[#This Row],[Salarié (NOM Prénom)]]="","",IF(_xlfn.XLOOKUP(Compétences[[#This Row],[Salarié (NOM Prénom)]],Salariés[NOM et Prénom],Salariés[N+1 (NOM Prénom)])=0,"",_xlfn.XLOOKUP(Compétences[[#This Row],[Salarié (NOM Prénom)]],Salariés[NOM et Prénom],Salariés[N+1 (NOM Prénom)])))</f>
        <v>CORTOT David</v>
      </c>
      <c r="H257" s="42" t="str">
        <f>IF(Compétences[[#This Row],[Salarié (NOM Prénom)]]="","",IF(_xlfn.XLOOKUP(Compétences[[#This Row],[Salarié (NOM Prénom)]],Salariés[NOM et Prénom],Salariés[Sexe])=0,"",_xlfn.XLOOKUP(Compétences[[#This Row],[Salarié (NOM Prénom)]],Salariés[NOM et Prénom],Salariés[Sexe])))</f>
        <v>Femme</v>
      </c>
      <c r="I257" s="42" t="str">
        <f>IF(Compétences[[#This Row],[Salarié (NOM Prénom)]]="","",IF(_xlfn.XLOOKUP(Compétences[[#This Row],[Salarié (NOM Prénom)]],Salariés[NOM et Prénom],Salariés[Service])=0,"",_xlfn.XLOOKUP(Compétences[[#This Row],[Salarié (NOM Prénom)]],Salariés[NOM et Prénom],Salariés[Service])))</f>
        <v>Vente</v>
      </c>
      <c r="J257" s="43">
        <f>_xlfn.AGGREGATE(3,5,Compétences[[#This Row],[Salarié (NOM Prénom)]])</f>
        <v>1</v>
      </c>
    </row>
    <row r="258" spans="1:10" ht="16">
      <c r="A258" s="1" t="s">
        <v>78</v>
      </c>
      <c r="B258" s="1" t="s">
        <v>88</v>
      </c>
      <c r="C258" s="1" t="s">
        <v>138</v>
      </c>
      <c r="D258" s="21">
        <v>1</v>
      </c>
      <c r="E258" s="40">
        <v>1</v>
      </c>
      <c r="F258"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58" s="42" t="str">
        <f>IF(Compétences[[#This Row],[Salarié (NOM Prénom)]]="","",IF(_xlfn.XLOOKUP(Compétences[[#This Row],[Salarié (NOM Prénom)]],Salariés[NOM et Prénom],Salariés[N+1 (NOM Prénom)])=0,"",_xlfn.XLOOKUP(Compétences[[#This Row],[Salarié (NOM Prénom)]],Salariés[NOM et Prénom],Salariés[N+1 (NOM Prénom)])))</f>
        <v>CORTOT David</v>
      </c>
      <c r="H258" s="42" t="str">
        <f>IF(Compétences[[#This Row],[Salarié (NOM Prénom)]]="","",IF(_xlfn.XLOOKUP(Compétences[[#This Row],[Salarié (NOM Prénom)]],Salariés[NOM et Prénom],Salariés[Sexe])=0,"",_xlfn.XLOOKUP(Compétences[[#This Row],[Salarié (NOM Prénom)]],Salariés[NOM et Prénom],Salariés[Sexe])))</f>
        <v>Femme</v>
      </c>
      <c r="I258" s="42" t="str">
        <f>IF(Compétences[[#This Row],[Salarié (NOM Prénom)]]="","",IF(_xlfn.XLOOKUP(Compétences[[#This Row],[Salarié (NOM Prénom)]],Salariés[NOM et Prénom],Salariés[Service])=0,"",_xlfn.XLOOKUP(Compétences[[#This Row],[Salarié (NOM Prénom)]],Salariés[NOM et Prénom],Salariés[Service])))</f>
        <v>Vente</v>
      </c>
      <c r="J258" s="43">
        <f>_xlfn.AGGREGATE(3,5,Compétences[[#This Row],[Salarié (NOM Prénom)]])</f>
        <v>1</v>
      </c>
    </row>
    <row r="259" spans="1:10" ht="16">
      <c r="A259" s="1" t="s">
        <v>78</v>
      </c>
      <c r="B259" s="1" t="s">
        <v>94</v>
      </c>
      <c r="C259" s="1" t="s">
        <v>115</v>
      </c>
      <c r="D259" s="21">
        <v>4</v>
      </c>
      <c r="E259" s="40">
        <v>4</v>
      </c>
      <c r="F259"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59" s="42" t="str">
        <f>IF(Compétences[[#This Row],[Salarié (NOM Prénom)]]="","",IF(_xlfn.XLOOKUP(Compétences[[#This Row],[Salarié (NOM Prénom)]],Salariés[NOM et Prénom],Salariés[N+1 (NOM Prénom)])=0,"",_xlfn.XLOOKUP(Compétences[[#This Row],[Salarié (NOM Prénom)]],Salariés[NOM et Prénom],Salariés[N+1 (NOM Prénom)])))</f>
        <v>CORTOT David</v>
      </c>
      <c r="H259" s="42" t="str">
        <f>IF(Compétences[[#This Row],[Salarié (NOM Prénom)]]="","",IF(_xlfn.XLOOKUP(Compétences[[#This Row],[Salarié (NOM Prénom)]],Salariés[NOM et Prénom],Salariés[Sexe])=0,"",_xlfn.XLOOKUP(Compétences[[#This Row],[Salarié (NOM Prénom)]],Salariés[NOM et Prénom],Salariés[Sexe])))</f>
        <v>Femme</v>
      </c>
      <c r="I259" s="42" t="str">
        <f>IF(Compétences[[#This Row],[Salarié (NOM Prénom)]]="","",IF(_xlfn.XLOOKUP(Compétences[[#This Row],[Salarié (NOM Prénom)]],Salariés[NOM et Prénom],Salariés[Service])=0,"",_xlfn.XLOOKUP(Compétences[[#This Row],[Salarié (NOM Prénom)]],Salariés[NOM et Prénom],Salariés[Service])))</f>
        <v>Vente</v>
      </c>
      <c r="J259" s="43">
        <f>_xlfn.AGGREGATE(3,5,Compétences[[#This Row],[Salarié (NOM Prénom)]])</f>
        <v>1</v>
      </c>
    </row>
    <row r="260" spans="1:10" ht="16">
      <c r="A260" s="1" t="s">
        <v>78</v>
      </c>
      <c r="B260" s="1" t="s">
        <v>94</v>
      </c>
      <c r="C260" s="1" t="s">
        <v>141</v>
      </c>
      <c r="D260" s="21">
        <v>1</v>
      </c>
      <c r="E260" s="40">
        <v>4</v>
      </c>
      <c r="F260"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260" s="42" t="str">
        <f>IF(Compétences[[#This Row],[Salarié (NOM Prénom)]]="","",IF(_xlfn.XLOOKUP(Compétences[[#This Row],[Salarié (NOM Prénom)]],Salariés[NOM et Prénom],Salariés[N+1 (NOM Prénom)])=0,"",_xlfn.XLOOKUP(Compétences[[#This Row],[Salarié (NOM Prénom)]],Salariés[NOM et Prénom],Salariés[N+1 (NOM Prénom)])))</f>
        <v>CORTOT David</v>
      </c>
      <c r="H260" s="42" t="str">
        <f>IF(Compétences[[#This Row],[Salarié (NOM Prénom)]]="","",IF(_xlfn.XLOOKUP(Compétences[[#This Row],[Salarié (NOM Prénom)]],Salariés[NOM et Prénom],Salariés[Sexe])=0,"",_xlfn.XLOOKUP(Compétences[[#This Row],[Salarié (NOM Prénom)]],Salariés[NOM et Prénom],Salariés[Sexe])))</f>
        <v>Femme</v>
      </c>
      <c r="I260" s="42" t="str">
        <f>IF(Compétences[[#This Row],[Salarié (NOM Prénom)]]="","",IF(_xlfn.XLOOKUP(Compétences[[#This Row],[Salarié (NOM Prénom)]],Salariés[NOM et Prénom],Salariés[Service])=0,"",_xlfn.XLOOKUP(Compétences[[#This Row],[Salarié (NOM Prénom)]],Salariés[NOM et Prénom],Salariés[Service])))</f>
        <v>Vente</v>
      </c>
      <c r="J260" s="43">
        <f>_xlfn.AGGREGATE(3,5,Compétences[[#This Row],[Salarié (NOM Prénom)]])</f>
        <v>1</v>
      </c>
    </row>
    <row r="261" spans="1:10" ht="16">
      <c r="A261" s="1" t="s">
        <v>104</v>
      </c>
      <c r="B261" s="1" t="s">
        <v>88</v>
      </c>
      <c r="C261" s="1" t="s">
        <v>120</v>
      </c>
      <c r="D261" s="21">
        <v>4</v>
      </c>
      <c r="E261" s="40">
        <v>2</v>
      </c>
      <c r="F261"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1"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1" s="42" t="str">
        <f>IF(Compétences[[#This Row],[Salarié (NOM Prénom)]]="","",IF(_xlfn.XLOOKUP(Compétences[[#This Row],[Salarié (NOM Prénom)]],Salariés[NOM et Prénom],Salariés[Sexe])=0,"",_xlfn.XLOOKUP(Compétences[[#This Row],[Salarié (NOM Prénom)]],Salariés[NOM et Prénom],Salariés[Sexe])))</f>
        <v>Homme</v>
      </c>
      <c r="I261" s="42" t="str">
        <f>IF(Compétences[[#This Row],[Salarié (NOM Prénom)]]="","",IF(_xlfn.XLOOKUP(Compétences[[#This Row],[Salarié (NOM Prénom)]],Salariés[NOM et Prénom],Salariés[Service])=0,"",_xlfn.XLOOKUP(Compétences[[#This Row],[Salarié (NOM Prénom)]],Salariés[NOM et Prénom],Salariés[Service])))</f>
        <v>Production</v>
      </c>
      <c r="J261" s="43">
        <f>_xlfn.AGGREGATE(3,5,Compétences[[#This Row],[Salarié (NOM Prénom)]])</f>
        <v>1</v>
      </c>
    </row>
    <row r="262" spans="1:10" ht="16">
      <c r="A262" s="1" t="s">
        <v>104</v>
      </c>
      <c r="B262" s="1" t="s">
        <v>88</v>
      </c>
      <c r="C262" s="1" t="s">
        <v>122</v>
      </c>
      <c r="D262" s="21">
        <v>4</v>
      </c>
      <c r="E262" s="40">
        <v>2</v>
      </c>
      <c r="F262"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2"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2" s="42" t="str">
        <f>IF(Compétences[[#This Row],[Salarié (NOM Prénom)]]="","",IF(_xlfn.XLOOKUP(Compétences[[#This Row],[Salarié (NOM Prénom)]],Salariés[NOM et Prénom],Salariés[Sexe])=0,"",_xlfn.XLOOKUP(Compétences[[#This Row],[Salarié (NOM Prénom)]],Salariés[NOM et Prénom],Salariés[Sexe])))</f>
        <v>Homme</v>
      </c>
      <c r="I262" s="42" t="str">
        <f>IF(Compétences[[#This Row],[Salarié (NOM Prénom)]]="","",IF(_xlfn.XLOOKUP(Compétences[[#This Row],[Salarié (NOM Prénom)]],Salariés[NOM et Prénom],Salariés[Service])=0,"",_xlfn.XLOOKUP(Compétences[[#This Row],[Salarié (NOM Prénom)]],Salariés[NOM et Prénom],Salariés[Service])))</f>
        <v>Production</v>
      </c>
      <c r="J262" s="43">
        <f>_xlfn.AGGREGATE(3,5,Compétences[[#This Row],[Salarié (NOM Prénom)]])</f>
        <v>1</v>
      </c>
    </row>
    <row r="263" spans="1:10" ht="16">
      <c r="A263" s="1" t="s">
        <v>104</v>
      </c>
      <c r="B263" s="1" t="s">
        <v>88</v>
      </c>
      <c r="C263" s="1" t="s">
        <v>127</v>
      </c>
      <c r="D263" s="21">
        <v>3</v>
      </c>
      <c r="E263" s="40">
        <v>2</v>
      </c>
      <c r="F263"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3"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3" s="42" t="str">
        <f>IF(Compétences[[#This Row],[Salarié (NOM Prénom)]]="","",IF(_xlfn.XLOOKUP(Compétences[[#This Row],[Salarié (NOM Prénom)]],Salariés[NOM et Prénom],Salariés[Sexe])=0,"",_xlfn.XLOOKUP(Compétences[[#This Row],[Salarié (NOM Prénom)]],Salariés[NOM et Prénom],Salariés[Sexe])))</f>
        <v>Homme</v>
      </c>
      <c r="I263" s="42" t="str">
        <f>IF(Compétences[[#This Row],[Salarié (NOM Prénom)]]="","",IF(_xlfn.XLOOKUP(Compétences[[#This Row],[Salarié (NOM Prénom)]],Salariés[NOM et Prénom],Salariés[Service])=0,"",_xlfn.XLOOKUP(Compétences[[#This Row],[Salarié (NOM Prénom)]],Salariés[NOM et Prénom],Salariés[Service])))</f>
        <v>Production</v>
      </c>
      <c r="J263" s="43">
        <f>_xlfn.AGGREGATE(3,5,Compétences[[#This Row],[Salarié (NOM Prénom)]])</f>
        <v>1</v>
      </c>
    </row>
    <row r="264" spans="1:10" ht="16">
      <c r="A264" s="1" t="s">
        <v>104</v>
      </c>
      <c r="B264" s="1" t="s">
        <v>88</v>
      </c>
      <c r="C264" s="1" t="s">
        <v>130</v>
      </c>
      <c r="D264" s="21">
        <v>2</v>
      </c>
      <c r="E264" s="40">
        <v>4</v>
      </c>
      <c r="F264"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4"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4" s="42" t="str">
        <f>IF(Compétences[[#This Row],[Salarié (NOM Prénom)]]="","",IF(_xlfn.XLOOKUP(Compétences[[#This Row],[Salarié (NOM Prénom)]],Salariés[NOM et Prénom],Salariés[Sexe])=0,"",_xlfn.XLOOKUP(Compétences[[#This Row],[Salarié (NOM Prénom)]],Salariés[NOM et Prénom],Salariés[Sexe])))</f>
        <v>Homme</v>
      </c>
      <c r="I264" s="42" t="str">
        <f>IF(Compétences[[#This Row],[Salarié (NOM Prénom)]]="","",IF(_xlfn.XLOOKUP(Compétences[[#This Row],[Salarié (NOM Prénom)]],Salariés[NOM et Prénom],Salariés[Service])=0,"",_xlfn.XLOOKUP(Compétences[[#This Row],[Salarié (NOM Prénom)]],Salariés[NOM et Prénom],Salariés[Service])))</f>
        <v>Production</v>
      </c>
      <c r="J264" s="43">
        <f>_xlfn.AGGREGATE(3,5,Compétences[[#This Row],[Salarié (NOM Prénom)]])</f>
        <v>1</v>
      </c>
    </row>
    <row r="265" spans="1:10" ht="16">
      <c r="A265" s="1" t="s">
        <v>104</v>
      </c>
      <c r="B265" s="1" t="s">
        <v>88</v>
      </c>
      <c r="C265" s="1" t="s">
        <v>144</v>
      </c>
      <c r="D265" s="21">
        <v>2</v>
      </c>
      <c r="E265" s="40">
        <v>3</v>
      </c>
      <c r="F265"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5"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5" s="42" t="str">
        <f>IF(Compétences[[#This Row],[Salarié (NOM Prénom)]]="","",IF(_xlfn.XLOOKUP(Compétences[[#This Row],[Salarié (NOM Prénom)]],Salariés[NOM et Prénom],Salariés[Sexe])=0,"",_xlfn.XLOOKUP(Compétences[[#This Row],[Salarié (NOM Prénom)]],Salariés[NOM et Prénom],Salariés[Sexe])))</f>
        <v>Homme</v>
      </c>
      <c r="I265" s="42" t="str">
        <f>IF(Compétences[[#This Row],[Salarié (NOM Prénom)]]="","",IF(_xlfn.XLOOKUP(Compétences[[#This Row],[Salarié (NOM Prénom)]],Salariés[NOM et Prénom],Salariés[Service])=0,"",_xlfn.XLOOKUP(Compétences[[#This Row],[Salarié (NOM Prénom)]],Salariés[NOM et Prénom],Salariés[Service])))</f>
        <v>Production</v>
      </c>
      <c r="J265" s="43">
        <f>_xlfn.AGGREGATE(3,5,Compétences[[#This Row],[Salarié (NOM Prénom)]])</f>
        <v>1</v>
      </c>
    </row>
    <row r="266" spans="1:10" ht="16">
      <c r="A266" s="1" t="s">
        <v>104</v>
      </c>
      <c r="B266" s="1" t="s">
        <v>88</v>
      </c>
      <c r="C266" s="1" t="s">
        <v>146</v>
      </c>
      <c r="D266" s="21">
        <v>3</v>
      </c>
      <c r="E266" s="40">
        <v>3</v>
      </c>
      <c r="F266"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6"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6" s="42" t="str">
        <f>IF(Compétences[[#This Row],[Salarié (NOM Prénom)]]="","",IF(_xlfn.XLOOKUP(Compétences[[#This Row],[Salarié (NOM Prénom)]],Salariés[NOM et Prénom],Salariés[Sexe])=0,"",_xlfn.XLOOKUP(Compétences[[#This Row],[Salarié (NOM Prénom)]],Salariés[NOM et Prénom],Salariés[Sexe])))</f>
        <v>Homme</v>
      </c>
      <c r="I266" s="42" t="str">
        <f>IF(Compétences[[#This Row],[Salarié (NOM Prénom)]]="","",IF(_xlfn.XLOOKUP(Compétences[[#This Row],[Salarié (NOM Prénom)]],Salariés[NOM et Prénom],Salariés[Service])=0,"",_xlfn.XLOOKUP(Compétences[[#This Row],[Salarié (NOM Prénom)]],Salariés[NOM et Prénom],Salariés[Service])))</f>
        <v>Production</v>
      </c>
      <c r="J266" s="43">
        <f>_xlfn.AGGREGATE(3,5,Compétences[[#This Row],[Salarié (NOM Prénom)]])</f>
        <v>1</v>
      </c>
    </row>
    <row r="267" spans="1:10" ht="16">
      <c r="A267" s="1" t="s">
        <v>104</v>
      </c>
      <c r="B267" s="1" t="s">
        <v>94</v>
      </c>
      <c r="C267" s="1" t="s">
        <v>103</v>
      </c>
      <c r="D267" s="21">
        <v>4</v>
      </c>
      <c r="E267" s="40">
        <v>3</v>
      </c>
      <c r="F267"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7"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7" s="42" t="str">
        <f>IF(Compétences[[#This Row],[Salarié (NOM Prénom)]]="","",IF(_xlfn.XLOOKUP(Compétences[[#This Row],[Salarié (NOM Prénom)]],Salariés[NOM et Prénom],Salariés[Sexe])=0,"",_xlfn.XLOOKUP(Compétences[[#This Row],[Salarié (NOM Prénom)]],Salariés[NOM et Prénom],Salariés[Sexe])))</f>
        <v>Homme</v>
      </c>
      <c r="I267" s="42" t="str">
        <f>IF(Compétences[[#This Row],[Salarié (NOM Prénom)]]="","",IF(_xlfn.XLOOKUP(Compétences[[#This Row],[Salarié (NOM Prénom)]],Salariés[NOM et Prénom],Salariés[Service])=0,"",_xlfn.XLOOKUP(Compétences[[#This Row],[Salarié (NOM Prénom)]],Salariés[NOM et Prénom],Salariés[Service])))</f>
        <v>Production</v>
      </c>
      <c r="J267" s="43">
        <f>_xlfn.AGGREGATE(3,5,Compétences[[#This Row],[Salarié (NOM Prénom)]])</f>
        <v>1</v>
      </c>
    </row>
    <row r="268" spans="1:10" ht="16">
      <c r="A268" s="1" t="s">
        <v>104</v>
      </c>
      <c r="B268" s="1" t="s">
        <v>94</v>
      </c>
      <c r="C268" s="1" t="s">
        <v>111</v>
      </c>
      <c r="D268" s="21">
        <v>1</v>
      </c>
      <c r="E268" s="40">
        <v>2</v>
      </c>
      <c r="F268"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8"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8" s="42" t="str">
        <f>IF(Compétences[[#This Row],[Salarié (NOM Prénom)]]="","",IF(_xlfn.XLOOKUP(Compétences[[#This Row],[Salarié (NOM Prénom)]],Salariés[NOM et Prénom],Salariés[Sexe])=0,"",_xlfn.XLOOKUP(Compétences[[#This Row],[Salarié (NOM Prénom)]],Salariés[NOM et Prénom],Salariés[Sexe])))</f>
        <v>Homme</v>
      </c>
      <c r="I268" s="42" t="str">
        <f>IF(Compétences[[#This Row],[Salarié (NOM Prénom)]]="","",IF(_xlfn.XLOOKUP(Compétences[[#This Row],[Salarié (NOM Prénom)]],Salariés[NOM et Prénom],Salariés[Service])=0,"",_xlfn.XLOOKUP(Compétences[[#This Row],[Salarié (NOM Prénom)]],Salariés[NOM et Prénom],Salariés[Service])))</f>
        <v>Production</v>
      </c>
      <c r="J268" s="43">
        <f>_xlfn.AGGREGATE(3,5,Compétences[[#This Row],[Salarié (NOM Prénom)]])</f>
        <v>1</v>
      </c>
    </row>
    <row r="269" spans="1:10" ht="16">
      <c r="A269" s="1" t="s">
        <v>104</v>
      </c>
      <c r="B269" s="1" t="s">
        <v>94</v>
      </c>
      <c r="C269" s="1" t="s">
        <v>115</v>
      </c>
      <c r="D269" s="21">
        <v>2</v>
      </c>
      <c r="E269" s="40">
        <v>4</v>
      </c>
      <c r="F269"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69" s="42" t="str">
        <f>IF(Compétences[[#This Row],[Salarié (NOM Prénom)]]="","",IF(_xlfn.XLOOKUP(Compétences[[#This Row],[Salarié (NOM Prénom)]],Salariés[NOM et Prénom],Salariés[N+1 (NOM Prénom)])=0,"",_xlfn.XLOOKUP(Compétences[[#This Row],[Salarié (NOM Prénom)]],Salariés[NOM et Prénom],Salariés[N+1 (NOM Prénom)])))</f>
        <v>NICOLLIER Dylan</v>
      </c>
      <c r="H269" s="42" t="str">
        <f>IF(Compétences[[#This Row],[Salarié (NOM Prénom)]]="","",IF(_xlfn.XLOOKUP(Compétences[[#This Row],[Salarié (NOM Prénom)]],Salariés[NOM et Prénom],Salariés[Sexe])=0,"",_xlfn.XLOOKUP(Compétences[[#This Row],[Salarié (NOM Prénom)]],Salariés[NOM et Prénom],Salariés[Sexe])))</f>
        <v>Homme</v>
      </c>
      <c r="I269" s="42" t="str">
        <f>IF(Compétences[[#This Row],[Salarié (NOM Prénom)]]="","",IF(_xlfn.XLOOKUP(Compétences[[#This Row],[Salarié (NOM Prénom)]],Salariés[NOM et Prénom],Salariés[Service])=0,"",_xlfn.XLOOKUP(Compétences[[#This Row],[Salarié (NOM Prénom)]],Salariés[NOM et Prénom],Salariés[Service])))</f>
        <v>Production</v>
      </c>
      <c r="J269" s="43">
        <f>_xlfn.AGGREGATE(3,5,Compétences[[#This Row],[Salarié (NOM Prénom)]])</f>
        <v>1</v>
      </c>
    </row>
    <row r="270" spans="1:10" ht="16">
      <c r="A270" s="1" t="s">
        <v>104</v>
      </c>
      <c r="B270" s="1" t="s">
        <v>94</v>
      </c>
      <c r="C270" s="1" t="s">
        <v>124</v>
      </c>
      <c r="D270" s="21">
        <v>2</v>
      </c>
      <c r="E270" s="40">
        <v>3</v>
      </c>
      <c r="F270"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70" s="42" t="str">
        <f>IF(Compétences[[#This Row],[Salarié (NOM Prénom)]]="","",IF(_xlfn.XLOOKUP(Compétences[[#This Row],[Salarié (NOM Prénom)]],Salariés[NOM et Prénom],Salariés[N+1 (NOM Prénom)])=0,"",_xlfn.XLOOKUP(Compétences[[#This Row],[Salarié (NOM Prénom)]],Salariés[NOM et Prénom],Salariés[N+1 (NOM Prénom)])))</f>
        <v>NICOLLIER Dylan</v>
      </c>
      <c r="H270" s="42" t="str">
        <f>IF(Compétences[[#This Row],[Salarié (NOM Prénom)]]="","",IF(_xlfn.XLOOKUP(Compétences[[#This Row],[Salarié (NOM Prénom)]],Salariés[NOM et Prénom],Salariés[Sexe])=0,"",_xlfn.XLOOKUP(Compétences[[#This Row],[Salarié (NOM Prénom)]],Salariés[NOM et Prénom],Salariés[Sexe])))</f>
        <v>Homme</v>
      </c>
      <c r="I270" s="42" t="str">
        <f>IF(Compétences[[#This Row],[Salarié (NOM Prénom)]]="","",IF(_xlfn.XLOOKUP(Compétences[[#This Row],[Salarié (NOM Prénom)]],Salariés[NOM et Prénom],Salariés[Service])=0,"",_xlfn.XLOOKUP(Compétences[[#This Row],[Salarié (NOM Prénom)]],Salariés[NOM et Prénom],Salariés[Service])))</f>
        <v>Production</v>
      </c>
      <c r="J270" s="43">
        <f>_xlfn.AGGREGATE(3,5,Compétences[[#This Row],[Salarié (NOM Prénom)]])</f>
        <v>1</v>
      </c>
    </row>
    <row r="271" spans="1:10" ht="16">
      <c r="A271" s="1" t="s">
        <v>104</v>
      </c>
      <c r="B271" s="1" t="s">
        <v>94</v>
      </c>
      <c r="C271" s="1" t="s">
        <v>137</v>
      </c>
      <c r="D271" s="21">
        <v>4</v>
      </c>
      <c r="E271" s="40">
        <v>2</v>
      </c>
      <c r="F271"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71" s="42" t="str">
        <f>IF(Compétences[[#This Row],[Salarié (NOM Prénom)]]="","",IF(_xlfn.XLOOKUP(Compétences[[#This Row],[Salarié (NOM Prénom)]],Salariés[NOM et Prénom],Salariés[N+1 (NOM Prénom)])=0,"",_xlfn.XLOOKUP(Compétences[[#This Row],[Salarié (NOM Prénom)]],Salariés[NOM et Prénom],Salariés[N+1 (NOM Prénom)])))</f>
        <v>NICOLLIER Dylan</v>
      </c>
      <c r="H271" s="42" t="str">
        <f>IF(Compétences[[#This Row],[Salarié (NOM Prénom)]]="","",IF(_xlfn.XLOOKUP(Compétences[[#This Row],[Salarié (NOM Prénom)]],Salariés[NOM et Prénom],Salariés[Sexe])=0,"",_xlfn.XLOOKUP(Compétences[[#This Row],[Salarié (NOM Prénom)]],Salariés[NOM et Prénom],Salariés[Sexe])))</f>
        <v>Homme</v>
      </c>
      <c r="I271" s="42" t="str">
        <f>IF(Compétences[[#This Row],[Salarié (NOM Prénom)]]="","",IF(_xlfn.XLOOKUP(Compétences[[#This Row],[Salarié (NOM Prénom)]],Salariés[NOM et Prénom],Salariés[Service])=0,"",_xlfn.XLOOKUP(Compétences[[#This Row],[Salarié (NOM Prénom)]],Salariés[NOM et Prénom],Salariés[Service])))</f>
        <v>Production</v>
      </c>
      <c r="J271" s="43">
        <f>_xlfn.AGGREGATE(3,5,Compétences[[#This Row],[Salarié (NOM Prénom)]])</f>
        <v>1</v>
      </c>
    </row>
    <row r="272" spans="1:10" ht="16">
      <c r="A272" s="1" t="s">
        <v>104</v>
      </c>
      <c r="B272" s="1" t="s">
        <v>94</v>
      </c>
      <c r="C272" s="1" t="s">
        <v>140</v>
      </c>
      <c r="D272" s="21">
        <v>2</v>
      </c>
      <c r="E272" s="40">
        <v>4</v>
      </c>
      <c r="F272" s="41" t="str">
        <f>IF(Compétences[[#This Row],[Salarié (NOM Prénom)]]="","",IF(_xlfn.XLOOKUP(Compétences[[#This Row],[Salarié (NOM Prénom)]],Salariés[NOM et Prénom],Salariés[Métier actuel])=0,"",_xlfn.XLOOKUP(Compétences[[#This Row],[Salarié (NOM Prénom)]],Salariés[NOM et Prénom],Salariés[Métier actuel])))</f>
        <v>Ingénieur qualité</v>
      </c>
      <c r="G272" s="42" t="str">
        <f>IF(Compétences[[#This Row],[Salarié (NOM Prénom)]]="","",IF(_xlfn.XLOOKUP(Compétences[[#This Row],[Salarié (NOM Prénom)]],Salariés[NOM et Prénom],Salariés[N+1 (NOM Prénom)])=0,"",_xlfn.XLOOKUP(Compétences[[#This Row],[Salarié (NOM Prénom)]],Salariés[NOM et Prénom],Salariés[N+1 (NOM Prénom)])))</f>
        <v>NICOLLIER Dylan</v>
      </c>
      <c r="H272" s="42" t="str">
        <f>IF(Compétences[[#This Row],[Salarié (NOM Prénom)]]="","",IF(_xlfn.XLOOKUP(Compétences[[#This Row],[Salarié (NOM Prénom)]],Salariés[NOM et Prénom],Salariés[Sexe])=0,"",_xlfn.XLOOKUP(Compétences[[#This Row],[Salarié (NOM Prénom)]],Salariés[NOM et Prénom],Salariés[Sexe])))</f>
        <v>Homme</v>
      </c>
      <c r="I272" s="42" t="str">
        <f>IF(Compétences[[#This Row],[Salarié (NOM Prénom)]]="","",IF(_xlfn.XLOOKUP(Compétences[[#This Row],[Salarié (NOM Prénom)]],Salariés[NOM et Prénom],Salariés[Service])=0,"",_xlfn.XLOOKUP(Compétences[[#This Row],[Salarié (NOM Prénom)]],Salariés[NOM et Prénom],Salariés[Service])))</f>
        <v>Production</v>
      </c>
      <c r="J272" s="43">
        <f>_xlfn.AGGREGATE(3,5,Compétences[[#This Row],[Salarié (NOM Prénom)]])</f>
        <v>1</v>
      </c>
    </row>
    <row r="273" spans="1:10" ht="16">
      <c r="A273" s="1" t="s">
        <v>59</v>
      </c>
      <c r="B273" s="1" t="s">
        <v>88</v>
      </c>
      <c r="C273" s="1" t="s">
        <v>108</v>
      </c>
      <c r="D273" s="21">
        <v>2</v>
      </c>
      <c r="E273" s="40">
        <v>2</v>
      </c>
      <c r="F273"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3" s="42" t="str">
        <f>IF(Compétences[[#This Row],[Salarié (NOM Prénom)]]="","",IF(_xlfn.XLOOKUP(Compétences[[#This Row],[Salarié (NOM Prénom)]],Salariés[NOM et Prénom],Salariés[N+1 (NOM Prénom)])=0,"",_xlfn.XLOOKUP(Compétences[[#This Row],[Salarié (NOM Prénom)]],Salariés[NOM et Prénom],Salariés[N+1 (NOM Prénom)])))</f>
        <v/>
      </c>
      <c r="H273" s="42" t="str">
        <f>IF(Compétences[[#This Row],[Salarié (NOM Prénom)]]="","",IF(_xlfn.XLOOKUP(Compétences[[#This Row],[Salarié (NOM Prénom)]],Salariés[NOM et Prénom],Salariés[Sexe])=0,"",_xlfn.XLOOKUP(Compétences[[#This Row],[Salarié (NOM Prénom)]],Salariés[NOM et Prénom],Salariés[Sexe])))</f>
        <v>Femme</v>
      </c>
      <c r="I273" s="42" t="str">
        <f>IF(Compétences[[#This Row],[Salarié (NOM Prénom)]]="","",IF(_xlfn.XLOOKUP(Compétences[[#This Row],[Salarié (NOM Prénom)]],Salariés[NOM et Prénom],Salariés[Service])=0,"",_xlfn.XLOOKUP(Compétences[[#This Row],[Salarié (NOM Prénom)]],Salariés[NOM et Prénom],Salariés[Service])))</f>
        <v>RH</v>
      </c>
      <c r="J273" s="43">
        <f>_xlfn.AGGREGATE(3,5,Compétences[[#This Row],[Salarié (NOM Prénom)]])</f>
        <v>1</v>
      </c>
    </row>
    <row r="274" spans="1:10" ht="16">
      <c r="A274" s="1" t="s">
        <v>59</v>
      </c>
      <c r="B274" s="1" t="s">
        <v>88</v>
      </c>
      <c r="C274" s="1" t="s">
        <v>112</v>
      </c>
      <c r="D274" s="21">
        <v>2</v>
      </c>
      <c r="E274" s="40">
        <v>3</v>
      </c>
      <c r="F274"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4" s="42" t="str">
        <f>IF(Compétences[[#This Row],[Salarié (NOM Prénom)]]="","",IF(_xlfn.XLOOKUP(Compétences[[#This Row],[Salarié (NOM Prénom)]],Salariés[NOM et Prénom],Salariés[N+1 (NOM Prénom)])=0,"",_xlfn.XLOOKUP(Compétences[[#This Row],[Salarié (NOM Prénom)]],Salariés[NOM et Prénom],Salariés[N+1 (NOM Prénom)])))</f>
        <v/>
      </c>
      <c r="H274" s="42" t="str">
        <f>IF(Compétences[[#This Row],[Salarié (NOM Prénom)]]="","",IF(_xlfn.XLOOKUP(Compétences[[#This Row],[Salarié (NOM Prénom)]],Salariés[NOM et Prénom],Salariés[Sexe])=0,"",_xlfn.XLOOKUP(Compétences[[#This Row],[Salarié (NOM Prénom)]],Salariés[NOM et Prénom],Salariés[Sexe])))</f>
        <v>Femme</v>
      </c>
      <c r="I274" s="42" t="str">
        <f>IF(Compétences[[#This Row],[Salarié (NOM Prénom)]]="","",IF(_xlfn.XLOOKUP(Compétences[[#This Row],[Salarié (NOM Prénom)]],Salariés[NOM et Prénom],Salariés[Service])=0,"",_xlfn.XLOOKUP(Compétences[[#This Row],[Salarié (NOM Prénom)]],Salariés[NOM et Prénom],Salariés[Service])))</f>
        <v>RH</v>
      </c>
      <c r="J274" s="43">
        <f>_xlfn.AGGREGATE(3,5,Compétences[[#This Row],[Salarié (NOM Prénom)]])</f>
        <v>1</v>
      </c>
    </row>
    <row r="275" spans="1:10" ht="16">
      <c r="A275" s="1" t="s">
        <v>59</v>
      </c>
      <c r="B275" s="1" t="s">
        <v>88</v>
      </c>
      <c r="C275" s="1" t="s">
        <v>114</v>
      </c>
      <c r="D275" s="21">
        <v>2</v>
      </c>
      <c r="E275" s="40">
        <v>3</v>
      </c>
      <c r="F275"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5" s="42" t="str">
        <f>IF(Compétences[[#This Row],[Salarié (NOM Prénom)]]="","",IF(_xlfn.XLOOKUP(Compétences[[#This Row],[Salarié (NOM Prénom)]],Salariés[NOM et Prénom],Salariés[N+1 (NOM Prénom)])=0,"",_xlfn.XLOOKUP(Compétences[[#This Row],[Salarié (NOM Prénom)]],Salariés[NOM et Prénom],Salariés[N+1 (NOM Prénom)])))</f>
        <v/>
      </c>
      <c r="H275" s="42" t="str">
        <f>IF(Compétences[[#This Row],[Salarié (NOM Prénom)]]="","",IF(_xlfn.XLOOKUP(Compétences[[#This Row],[Salarié (NOM Prénom)]],Salariés[NOM et Prénom],Salariés[Sexe])=0,"",_xlfn.XLOOKUP(Compétences[[#This Row],[Salarié (NOM Prénom)]],Salariés[NOM et Prénom],Salariés[Sexe])))</f>
        <v>Femme</v>
      </c>
      <c r="I275" s="42" t="str">
        <f>IF(Compétences[[#This Row],[Salarié (NOM Prénom)]]="","",IF(_xlfn.XLOOKUP(Compétences[[#This Row],[Salarié (NOM Prénom)]],Salariés[NOM et Prénom],Salariés[Service])=0,"",_xlfn.XLOOKUP(Compétences[[#This Row],[Salarié (NOM Prénom)]],Salariés[NOM et Prénom],Salariés[Service])))</f>
        <v>RH</v>
      </c>
      <c r="J275" s="43">
        <f>_xlfn.AGGREGATE(3,5,Compétences[[#This Row],[Salarié (NOM Prénom)]])</f>
        <v>1</v>
      </c>
    </row>
    <row r="276" spans="1:10" ht="16">
      <c r="A276" s="1" t="s">
        <v>59</v>
      </c>
      <c r="B276" s="1" t="s">
        <v>88</v>
      </c>
      <c r="C276" s="1" t="s">
        <v>125</v>
      </c>
      <c r="D276" s="21">
        <v>2</v>
      </c>
      <c r="E276" s="40">
        <v>2</v>
      </c>
      <c r="F276"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6" s="42" t="str">
        <f>IF(Compétences[[#This Row],[Salarié (NOM Prénom)]]="","",IF(_xlfn.XLOOKUP(Compétences[[#This Row],[Salarié (NOM Prénom)]],Salariés[NOM et Prénom],Salariés[N+1 (NOM Prénom)])=0,"",_xlfn.XLOOKUP(Compétences[[#This Row],[Salarié (NOM Prénom)]],Salariés[NOM et Prénom],Salariés[N+1 (NOM Prénom)])))</f>
        <v/>
      </c>
      <c r="H276" s="42" t="str">
        <f>IF(Compétences[[#This Row],[Salarié (NOM Prénom)]]="","",IF(_xlfn.XLOOKUP(Compétences[[#This Row],[Salarié (NOM Prénom)]],Salariés[NOM et Prénom],Salariés[Sexe])=0,"",_xlfn.XLOOKUP(Compétences[[#This Row],[Salarié (NOM Prénom)]],Salariés[NOM et Prénom],Salariés[Sexe])))</f>
        <v>Femme</v>
      </c>
      <c r="I276" s="42" t="str">
        <f>IF(Compétences[[#This Row],[Salarié (NOM Prénom)]]="","",IF(_xlfn.XLOOKUP(Compétences[[#This Row],[Salarié (NOM Prénom)]],Salariés[NOM et Prénom],Salariés[Service])=0,"",_xlfn.XLOOKUP(Compétences[[#This Row],[Salarié (NOM Prénom)]],Salariés[NOM et Prénom],Salariés[Service])))</f>
        <v>RH</v>
      </c>
      <c r="J276" s="43">
        <f>_xlfn.AGGREGATE(3,5,Compétences[[#This Row],[Salarié (NOM Prénom)]])</f>
        <v>1</v>
      </c>
    </row>
    <row r="277" spans="1:10" ht="16">
      <c r="A277" s="1" t="s">
        <v>59</v>
      </c>
      <c r="B277" s="1" t="s">
        <v>94</v>
      </c>
      <c r="C277" s="1" t="s">
        <v>98</v>
      </c>
      <c r="D277" s="21">
        <v>3</v>
      </c>
      <c r="E277" s="40">
        <v>1</v>
      </c>
      <c r="F277"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7" s="42" t="str">
        <f>IF(Compétences[[#This Row],[Salarié (NOM Prénom)]]="","",IF(_xlfn.XLOOKUP(Compétences[[#This Row],[Salarié (NOM Prénom)]],Salariés[NOM et Prénom],Salariés[N+1 (NOM Prénom)])=0,"",_xlfn.XLOOKUP(Compétences[[#This Row],[Salarié (NOM Prénom)]],Salariés[NOM et Prénom],Salariés[N+1 (NOM Prénom)])))</f>
        <v/>
      </c>
      <c r="H277" s="42" t="str">
        <f>IF(Compétences[[#This Row],[Salarié (NOM Prénom)]]="","",IF(_xlfn.XLOOKUP(Compétences[[#This Row],[Salarié (NOM Prénom)]],Salariés[NOM et Prénom],Salariés[Sexe])=0,"",_xlfn.XLOOKUP(Compétences[[#This Row],[Salarié (NOM Prénom)]],Salariés[NOM et Prénom],Salariés[Sexe])))</f>
        <v>Femme</v>
      </c>
      <c r="I277" s="42" t="str">
        <f>IF(Compétences[[#This Row],[Salarié (NOM Prénom)]]="","",IF(_xlfn.XLOOKUP(Compétences[[#This Row],[Salarié (NOM Prénom)]],Salariés[NOM et Prénom],Salariés[Service])=0,"",_xlfn.XLOOKUP(Compétences[[#This Row],[Salarié (NOM Prénom)]],Salariés[NOM et Prénom],Salariés[Service])))</f>
        <v>RH</v>
      </c>
      <c r="J277" s="43">
        <f>_xlfn.AGGREGATE(3,5,Compétences[[#This Row],[Salarié (NOM Prénom)]])</f>
        <v>1</v>
      </c>
    </row>
    <row r="278" spans="1:10" ht="16">
      <c r="A278" s="1" t="s">
        <v>59</v>
      </c>
      <c r="B278" s="1" t="s">
        <v>94</v>
      </c>
      <c r="C278" s="1" t="s">
        <v>103</v>
      </c>
      <c r="D278" s="21">
        <v>4</v>
      </c>
      <c r="E278" s="40">
        <v>1</v>
      </c>
      <c r="F278"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8" s="42" t="str">
        <f>IF(Compétences[[#This Row],[Salarié (NOM Prénom)]]="","",IF(_xlfn.XLOOKUP(Compétences[[#This Row],[Salarié (NOM Prénom)]],Salariés[NOM et Prénom],Salariés[N+1 (NOM Prénom)])=0,"",_xlfn.XLOOKUP(Compétences[[#This Row],[Salarié (NOM Prénom)]],Salariés[NOM et Prénom],Salariés[N+1 (NOM Prénom)])))</f>
        <v/>
      </c>
      <c r="H278" s="42" t="str">
        <f>IF(Compétences[[#This Row],[Salarié (NOM Prénom)]]="","",IF(_xlfn.XLOOKUP(Compétences[[#This Row],[Salarié (NOM Prénom)]],Salariés[NOM et Prénom],Salariés[Sexe])=0,"",_xlfn.XLOOKUP(Compétences[[#This Row],[Salarié (NOM Prénom)]],Salariés[NOM et Prénom],Salariés[Sexe])))</f>
        <v>Femme</v>
      </c>
      <c r="I278" s="42" t="str">
        <f>IF(Compétences[[#This Row],[Salarié (NOM Prénom)]]="","",IF(_xlfn.XLOOKUP(Compétences[[#This Row],[Salarié (NOM Prénom)]],Salariés[NOM et Prénom],Salariés[Service])=0,"",_xlfn.XLOOKUP(Compétences[[#This Row],[Salarié (NOM Prénom)]],Salariés[NOM et Prénom],Salariés[Service])))</f>
        <v>RH</v>
      </c>
      <c r="J278" s="43">
        <f>_xlfn.AGGREGATE(3,5,Compétences[[#This Row],[Salarié (NOM Prénom)]])</f>
        <v>1</v>
      </c>
    </row>
    <row r="279" spans="1:10" ht="16">
      <c r="A279" s="1" t="s">
        <v>59</v>
      </c>
      <c r="B279" s="1" t="s">
        <v>94</v>
      </c>
      <c r="C279" s="1" t="s">
        <v>121</v>
      </c>
      <c r="D279" s="21">
        <v>2</v>
      </c>
      <c r="E279" s="40">
        <v>4</v>
      </c>
      <c r="F279"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79" s="42" t="str">
        <f>IF(Compétences[[#This Row],[Salarié (NOM Prénom)]]="","",IF(_xlfn.XLOOKUP(Compétences[[#This Row],[Salarié (NOM Prénom)]],Salariés[NOM et Prénom],Salariés[N+1 (NOM Prénom)])=0,"",_xlfn.XLOOKUP(Compétences[[#This Row],[Salarié (NOM Prénom)]],Salariés[NOM et Prénom],Salariés[N+1 (NOM Prénom)])))</f>
        <v/>
      </c>
      <c r="H279" s="42" t="str">
        <f>IF(Compétences[[#This Row],[Salarié (NOM Prénom)]]="","",IF(_xlfn.XLOOKUP(Compétences[[#This Row],[Salarié (NOM Prénom)]],Salariés[NOM et Prénom],Salariés[Sexe])=0,"",_xlfn.XLOOKUP(Compétences[[#This Row],[Salarié (NOM Prénom)]],Salariés[NOM et Prénom],Salariés[Sexe])))</f>
        <v>Femme</v>
      </c>
      <c r="I279" s="42" t="str">
        <f>IF(Compétences[[#This Row],[Salarié (NOM Prénom)]]="","",IF(_xlfn.XLOOKUP(Compétences[[#This Row],[Salarié (NOM Prénom)]],Salariés[NOM et Prénom],Salariés[Service])=0,"",_xlfn.XLOOKUP(Compétences[[#This Row],[Salarié (NOM Prénom)]],Salariés[NOM et Prénom],Salariés[Service])))</f>
        <v>RH</v>
      </c>
      <c r="J279" s="43">
        <f>_xlfn.AGGREGATE(3,5,Compétences[[#This Row],[Salarié (NOM Prénom)]])</f>
        <v>1</v>
      </c>
    </row>
    <row r="280" spans="1:10" ht="16">
      <c r="A280" s="1" t="s">
        <v>59</v>
      </c>
      <c r="B280" s="1" t="s">
        <v>94</v>
      </c>
      <c r="C280" s="1" t="s">
        <v>128</v>
      </c>
      <c r="D280" s="21">
        <v>2</v>
      </c>
      <c r="E280" s="40">
        <v>3</v>
      </c>
      <c r="F280"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80" s="42" t="str">
        <f>IF(Compétences[[#This Row],[Salarié (NOM Prénom)]]="","",IF(_xlfn.XLOOKUP(Compétences[[#This Row],[Salarié (NOM Prénom)]],Salariés[NOM et Prénom],Salariés[N+1 (NOM Prénom)])=0,"",_xlfn.XLOOKUP(Compétences[[#This Row],[Salarié (NOM Prénom)]],Salariés[NOM et Prénom],Salariés[N+1 (NOM Prénom)])))</f>
        <v/>
      </c>
      <c r="H280" s="42" t="str">
        <f>IF(Compétences[[#This Row],[Salarié (NOM Prénom)]]="","",IF(_xlfn.XLOOKUP(Compétences[[#This Row],[Salarié (NOM Prénom)]],Salariés[NOM et Prénom],Salariés[Sexe])=0,"",_xlfn.XLOOKUP(Compétences[[#This Row],[Salarié (NOM Prénom)]],Salariés[NOM et Prénom],Salariés[Sexe])))</f>
        <v>Femme</v>
      </c>
      <c r="I280" s="42" t="str">
        <f>IF(Compétences[[#This Row],[Salarié (NOM Prénom)]]="","",IF(_xlfn.XLOOKUP(Compétences[[#This Row],[Salarié (NOM Prénom)]],Salariés[NOM et Prénom],Salariés[Service])=0,"",_xlfn.XLOOKUP(Compétences[[#This Row],[Salarié (NOM Prénom)]],Salariés[NOM et Prénom],Salariés[Service])))</f>
        <v>RH</v>
      </c>
      <c r="J280" s="43">
        <f>_xlfn.AGGREGATE(3,5,Compétences[[#This Row],[Salarié (NOM Prénom)]])</f>
        <v>1</v>
      </c>
    </row>
    <row r="281" spans="1:10" ht="16">
      <c r="A281" s="1" t="s">
        <v>59</v>
      </c>
      <c r="B281" s="1" t="s">
        <v>94</v>
      </c>
      <c r="C281" s="1" t="s">
        <v>31</v>
      </c>
      <c r="D281" s="21">
        <v>1</v>
      </c>
      <c r="E281" s="40">
        <v>2</v>
      </c>
      <c r="F281"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81" s="42" t="str">
        <f>IF(Compétences[[#This Row],[Salarié (NOM Prénom)]]="","",IF(_xlfn.XLOOKUP(Compétences[[#This Row],[Salarié (NOM Prénom)]],Salariés[NOM et Prénom],Salariés[N+1 (NOM Prénom)])=0,"",_xlfn.XLOOKUP(Compétences[[#This Row],[Salarié (NOM Prénom)]],Salariés[NOM et Prénom],Salariés[N+1 (NOM Prénom)])))</f>
        <v/>
      </c>
      <c r="H281" s="42" t="str">
        <f>IF(Compétences[[#This Row],[Salarié (NOM Prénom)]]="","",IF(_xlfn.XLOOKUP(Compétences[[#This Row],[Salarié (NOM Prénom)]],Salariés[NOM et Prénom],Salariés[Sexe])=0,"",_xlfn.XLOOKUP(Compétences[[#This Row],[Salarié (NOM Prénom)]],Salariés[NOM et Prénom],Salariés[Sexe])))</f>
        <v>Femme</v>
      </c>
      <c r="I281" s="42" t="str">
        <f>IF(Compétences[[#This Row],[Salarié (NOM Prénom)]]="","",IF(_xlfn.XLOOKUP(Compétences[[#This Row],[Salarié (NOM Prénom)]],Salariés[NOM et Prénom],Salariés[Service])=0,"",_xlfn.XLOOKUP(Compétences[[#This Row],[Salarié (NOM Prénom)]],Salariés[NOM et Prénom],Salariés[Service])))</f>
        <v>RH</v>
      </c>
      <c r="J281" s="43">
        <f>_xlfn.AGGREGATE(3,5,Compétences[[#This Row],[Salarié (NOM Prénom)]])</f>
        <v>1</v>
      </c>
    </row>
    <row r="282" spans="1:10" ht="16">
      <c r="A282" s="1" t="s">
        <v>59</v>
      </c>
      <c r="B282" s="1" t="s">
        <v>94</v>
      </c>
      <c r="C282" s="1" t="s">
        <v>137</v>
      </c>
      <c r="D282" s="21">
        <v>2</v>
      </c>
      <c r="E282" s="40">
        <v>3</v>
      </c>
      <c r="F282"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82" s="42" t="str">
        <f>IF(Compétences[[#This Row],[Salarié (NOM Prénom)]]="","",IF(_xlfn.XLOOKUP(Compétences[[#This Row],[Salarié (NOM Prénom)]],Salariés[NOM et Prénom],Salariés[N+1 (NOM Prénom)])=0,"",_xlfn.XLOOKUP(Compétences[[#This Row],[Salarié (NOM Prénom)]],Salariés[NOM et Prénom],Salariés[N+1 (NOM Prénom)])))</f>
        <v/>
      </c>
      <c r="H282" s="42" t="str">
        <f>IF(Compétences[[#This Row],[Salarié (NOM Prénom)]]="","",IF(_xlfn.XLOOKUP(Compétences[[#This Row],[Salarié (NOM Prénom)]],Salariés[NOM et Prénom],Salariés[Sexe])=0,"",_xlfn.XLOOKUP(Compétences[[#This Row],[Salarié (NOM Prénom)]],Salariés[NOM et Prénom],Salariés[Sexe])))</f>
        <v>Femme</v>
      </c>
      <c r="I282" s="42" t="str">
        <f>IF(Compétences[[#This Row],[Salarié (NOM Prénom)]]="","",IF(_xlfn.XLOOKUP(Compétences[[#This Row],[Salarié (NOM Prénom)]],Salariés[NOM et Prénom],Salariés[Service])=0,"",_xlfn.XLOOKUP(Compétences[[#This Row],[Salarié (NOM Prénom)]],Salariés[NOM et Prénom],Salariés[Service])))</f>
        <v>RH</v>
      </c>
      <c r="J282" s="43">
        <f>_xlfn.AGGREGATE(3,5,Compétences[[#This Row],[Salarié (NOM Prénom)]])</f>
        <v>1</v>
      </c>
    </row>
    <row r="283" spans="1:10" ht="16">
      <c r="A283" s="1" t="s">
        <v>59</v>
      </c>
      <c r="B283" s="1" t="s">
        <v>94</v>
      </c>
      <c r="C283" s="1" t="s">
        <v>141</v>
      </c>
      <c r="D283" s="21">
        <v>2</v>
      </c>
      <c r="E283" s="40">
        <v>4</v>
      </c>
      <c r="F283"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283" s="42" t="str">
        <f>IF(Compétences[[#This Row],[Salarié (NOM Prénom)]]="","",IF(_xlfn.XLOOKUP(Compétences[[#This Row],[Salarié (NOM Prénom)]],Salariés[NOM et Prénom],Salariés[N+1 (NOM Prénom)])=0,"",_xlfn.XLOOKUP(Compétences[[#This Row],[Salarié (NOM Prénom)]],Salariés[NOM et Prénom],Salariés[N+1 (NOM Prénom)])))</f>
        <v/>
      </c>
      <c r="H283" s="42" t="str">
        <f>IF(Compétences[[#This Row],[Salarié (NOM Prénom)]]="","",IF(_xlfn.XLOOKUP(Compétences[[#This Row],[Salarié (NOM Prénom)]],Salariés[NOM et Prénom],Salariés[Sexe])=0,"",_xlfn.XLOOKUP(Compétences[[#This Row],[Salarié (NOM Prénom)]],Salariés[NOM et Prénom],Salariés[Sexe])))</f>
        <v>Femme</v>
      </c>
      <c r="I283" s="42" t="str">
        <f>IF(Compétences[[#This Row],[Salarié (NOM Prénom)]]="","",IF(_xlfn.XLOOKUP(Compétences[[#This Row],[Salarié (NOM Prénom)]],Salariés[NOM et Prénom],Salariés[Service])=0,"",_xlfn.XLOOKUP(Compétences[[#This Row],[Salarié (NOM Prénom)]],Salariés[NOM et Prénom],Salariés[Service])))</f>
        <v>RH</v>
      </c>
      <c r="J283" s="43">
        <f>_xlfn.AGGREGATE(3,5,Compétences[[#This Row],[Salarié (NOM Prénom)]])</f>
        <v>1</v>
      </c>
    </row>
    <row r="284" spans="1:10" ht="16">
      <c r="A284" s="1" t="s">
        <v>21</v>
      </c>
      <c r="B284" s="1" t="s">
        <v>88</v>
      </c>
      <c r="C284" s="1" t="s">
        <v>119</v>
      </c>
      <c r="D284" s="21">
        <v>1</v>
      </c>
      <c r="E284" s="40">
        <v>4</v>
      </c>
      <c r="F284"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84" s="42" t="str">
        <f>IF(Compétences[[#This Row],[Salarié (NOM Prénom)]]="","",IF(_xlfn.XLOOKUP(Compétences[[#This Row],[Salarié (NOM Prénom)]],Salariés[NOM et Prénom],Salariés[N+1 (NOM Prénom)])=0,"",_xlfn.XLOOKUP(Compétences[[#This Row],[Salarié (NOM Prénom)]],Salariés[NOM et Prénom],Salariés[N+1 (NOM Prénom)])))</f>
        <v/>
      </c>
      <c r="H284" s="42" t="str">
        <f>IF(Compétences[[#This Row],[Salarié (NOM Prénom)]]="","",IF(_xlfn.XLOOKUP(Compétences[[#This Row],[Salarié (NOM Prénom)]],Salariés[NOM et Prénom],Salariés[Sexe])=0,"",_xlfn.XLOOKUP(Compétences[[#This Row],[Salarié (NOM Prénom)]],Salariés[NOM et Prénom],Salariés[Sexe])))</f>
        <v>Femme</v>
      </c>
      <c r="I284" s="42" t="str">
        <f>IF(Compétences[[#This Row],[Salarié (NOM Prénom)]]="","",IF(_xlfn.XLOOKUP(Compétences[[#This Row],[Salarié (NOM Prénom)]],Salariés[NOM et Prénom],Salariés[Service])=0,"",_xlfn.XLOOKUP(Compétences[[#This Row],[Salarié (NOM Prénom)]],Salariés[NOM et Prénom],Salariés[Service])))</f>
        <v>Production</v>
      </c>
      <c r="J284" s="43">
        <f>_xlfn.AGGREGATE(3,5,Compétences[[#This Row],[Salarié (NOM Prénom)]])</f>
        <v>1</v>
      </c>
    </row>
    <row r="285" spans="1:10" ht="16">
      <c r="A285" s="1" t="s">
        <v>21</v>
      </c>
      <c r="B285" s="1" t="s">
        <v>88</v>
      </c>
      <c r="C285" s="1" t="s">
        <v>125</v>
      </c>
      <c r="D285" s="21">
        <v>3</v>
      </c>
      <c r="E285" s="40">
        <v>1</v>
      </c>
      <c r="F285"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85" s="42" t="str">
        <f>IF(Compétences[[#This Row],[Salarié (NOM Prénom)]]="","",IF(_xlfn.XLOOKUP(Compétences[[#This Row],[Salarié (NOM Prénom)]],Salariés[NOM et Prénom],Salariés[N+1 (NOM Prénom)])=0,"",_xlfn.XLOOKUP(Compétences[[#This Row],[Salarié (NOM Prénom)]],Salariés[NOM et Prénom],Salariés[N+1 (NOM Prénom)])))</f>
        <v/>
      </c>
      <c r="H285" s="42" t="str">
        <f>IF(Compétences[[#This Row],[Salarié (NOM Prénom)]]="","",IF(_xlfn.XLOOKUP(Compétences[[#This Row],[Salarié (NOM Prénom)]],Salariés[NOM et Prénom],Salariés[Sexe])=0,"",_xlfn.XLOOKUP(Compétences[[#This Row],[Salarié (NOM Prénom)]],Salariés[NOM et Prénom],Salariés[Sexe])))</f>
        <v>Femme</v>
      </c>
      <c r="I285" s="42" t="str">
        <f>IF(Compétences[[#This Row],[Salarié (NOM Prénom)]]="","",IF(_xlfn.XLOOKUP(Compétences[[#This Row],[Salarié (NOM Prénom)]],Salariés[NOM et Prénom],Salariés[Service])=0,"",_xlfn.XLOOKUP(Compétences[[#This Row],[Salarié (NOM Prénom)]],Salariés[NOM et Prénom],Salariés[Service])))</f>
        <v>Production</v>
      </c>
      <c r="J285" s="43">
        <f>_xlfn.AGGREGATE(3,5,Compétences[[#This Row],[Salarié (NOM Prénom)]])</f>
        <v>1</v>
      </c>
    </row>
    <row r="286" spans="1:10" ht="16">
      <c r="A286" s="1" t="s">
        <v>21</v>
      </c>
      <c r="B286" s="1" t="s">
        <v>88</v>
      </c>
      <c r="C286" s="1" t="s">
        <v>126</v>
      </c>
      <c r="D286" s="21">
        <v>4</v>
      </c>
      <c r="E286" s="40">
        <v>3</v>
      </c>
      <c r="F286"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86" s="42" t="str">
        <f>IF(Compétences[[#This Row],[Salarié (NOM Prénom)]]="","",IF(_xlfn.XLOOKUP(Compétences[[#This Row],[Salarié (NOM Prénom)]],Salariés[NOM et Prénom],Salariés[N+1 (NOM Prénom)])=0,"",_xlfn.XLOOKUP(Compétences[[#This Row],[Salarié (NOM Prénom)]],Salariés[NOM et Prénom],Salariés[N+1 (NOM Prénom)])))</f>
        <v/>
      </c>
      <c r="H286" s="42" t="str">
        <f>IF(Compétences[[#This Row],[Salarié (NOM Prénom)]]="","",IF(_xlfn.XLOOKUP(Compétences[[#This Row],[Salarié (NOM Prénom)]],Salariés[NOM et Prénom],Salariés[Sexe])=0,"",_xlfn.XLOOKUP(Compétences[[#This Row],[Salarié (NOM Prénom)]],Salariés[NOM et Prénom],Salariés[Sexe])))</f>
        <v>Femme</v>
      </c>
      <c r="I286" s="42" t="str">
        <f>IF(Compétences[[#This Row],[Salarié (NOM Prénom)]]="","",IF(_xlfn.XLOOKUP(Compétences[[#This Row],[Salarié (NOM Prénom)]],Salariés[NOM et Prénom],Salariés[Service])=0,"",_xlfn.XLOOKUP(Compétences[[#This Row],[Salarié (NOM Prénom)]],Salariés[NOM et Prénom],Salariés[Service])))</f>
        <v>Production</v>
      </c>
      <c r="J286" s="43">
        <f>_xlfn.AGGREGATE(3,5,Compétences[[#This Row],[Salarié (NOM Prénom)]])</f>
        <v>1</v>
      </c>
    </row>
    <row r="287" spans="1:10" ht="16">
      <c r="A287" s="1" t="s">
        <v>21</v>
      </c>
      <c r="B287" s="1" t="s">
        <v>88</v>
      </c>
      <c r="C287" s="1" t="s">
        <v>142</v>
      </c>
      <c r="D287" s="21">
        <v>2</v>
      </c>
      <c r="E287" s="40">
        <v>4</v>
      </c>
      <c r="F287"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87" s="42" t="str">
        <f>IF(Compétences[[#This Row],[Salarié (NOM Prénom)]]="","",IF(_xlfn.XLOOKUP(Compétences[[#This Row],[Salarié (NOM Prénom)]],Salariés[NOM et Prénom],Salariés[N+1 (NOM Prénom)])=0,"",_xlfn.XLOOKUP(Compétences[[#This Row],[Salarié (NOM Prénom)]],Salariés[NOM et Prénom],Salariés[N+1 (NOM Prénom)])))</f>
        <v/>
      </c>
      <c r="H287" s="42" t="str">
        <f>IF(Compétences[[#This Row],[Salarié (NOM Prénom)]]="","",IF(_xlfn.XLOOKUP(Compétences[[#This Row],[Salarié (NOM Prénom)]],Salariés[NOM et Prénom],Salariés[Sexe])=0,"",_xlfn.XLOOKUP(Compétences[[#This Row],[Salarié (NOM Prénom)]],Salariés[NOM et Prénom],Salariés[Sexe])))</f>
        <v>Femme</v>
      </c>
      <c r="I287" s="42" t="str">
        <f>IF(Compétences[[#This Row],[Salarié (NOM Prénom)]]="","",IF(_xlfn.XLOOKUP(Compétences[[#This Row],[Salarié (NOM Prénom)]],Salariés[NOM et Prénom],Salariés[Service])=0,"",_xlfn.XLOOKUP(Compétences[[#This Row],[Salarié (NOM Prénom)]],Salariés[NOM et Prénom],Salariés[Service])))</f>
        <v>Production</v>
      </c>
      <c r="J287" s="43">
        <f>_xlfn.AGGREGATE(3,5,Compétences[[#This Row],[Salarié (NOM Prénom)]])</f>
        <v>1</v>
      </c>
    </row>
    <row r="288" spans="1:10" ht="16">
      <c r="A288" s="1" t="s">
        <v>21</v>
      </c>
      <c r="B288" s="1" t="s">
        <v>94</v>
      </c>
      <c r="C288" s="1" t="s">
        <v>132</v>
      </c>
      <c r="D288" s="21">
        <v>3</v>
      </c>
      <c r="E288" s="40">
        <v>1</v>
      </c>
      <c r="F288"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88" s="42" t="str">
        <f>IF(Compétences[[#This Row],[Salarié (NOM Prénom)]]="","",IF(_xlfn.XLOOKUP(Compétences[[#This Row],[Salarié (NOM Prénom)]],Salariés[NOM et Prénom],Salariés[N+1 (NOM Prénom)])=0,"",_xlfn.XLOOKUP(Compétences[[#This Row],[Salarié (NOM Prénom)]],Salariés[NOM et Prénom],Salariés[N+1 (NOM Prénom)])))</f>
        <v/>
      </c>
      <c r="H288" s="42" t="str">
        <f>IF(Compétences[[#This Row],[Salarié (NOM Prénom)]]="","",IF(_xlfn.XLOOKUP(Compétences[[#This Row],[Salarié (NOM Prénom)]],Salariés[NOM et Prénom],Salariés[Sexe])=0,"",_xlfn.XLOOKUP(Compétences[[#This Row],[Salarié (NOM Prénom)]],Salariés[NOM et Prénom],Salariés[Sexe])))</f>
        <v>Femme</v>
      </c>
      <c r="I288" s="42" t="str">
        <f>IF(Compétences[[#This Row],[Salarié (NOM Prénom)]]="","",IF(_xlfn.XLOOKUP(Compétences[[#This Row],[Salarié (NOM Prénom)]],Salariés[NOM et Prénom],Salariés[Service])=0,"",_xlfn.XLOOKUP(Compétences[[#This Row],[Salarié (NOM Prénom)]],Salariés[NOM et Prénom],Salariés[Service])))</f>
        <v>Production</v>
      </c>
      <c r="J288" s="43">
        <f>_xlfn.AGGREGATE(3,5,Compétences[[#This Row],[Salarié (NOM Prénom)]])</f>
        <v>1</v>
      </c>
    </row>
    <row r="289" spans="1:10" ht="16">
      <c r="A289" s="1" t="s">
        <v>21</v>
      </c>
      <c r="B289" s="1" t="s">
        <v>94</v>
      </c>
      <c r="C289" s="1" t="s">
        <v>136</v>
      </c>
      <c r="D289" s="21">
        <v>1</v>
      </c>
      <c r="E289" s="40">
        <v>1</v>
      </c>
      <c r="F289"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89" s="42" t="str">
        <f>IF(Compétences[[#This Row],[Salarié (NOM Prénom)]]="","",IF(_xlfn.XLOOKUP(Compétences[[#This Row],[Salarié (NOM Prénom)]],Salariés[NOM et Prénom],Salariés[N+1 (NOM Prénom)])=0,"",_xlfn.XLOOKUP(Compétences[[#This Row],[Salarié (NOM Prénom)]],Salariés[NOM et Prénom],Salariés[N+1 (NOM Prénom)])))</f>
        <v/>
      </c>
      <c r="H289" s="42" t="str">
        <f>IF(Compétences[[#This Row],[Salarié (NOM Prénom)]]="","",IF(_xlfn.XLOOKUP(Compétences[[#This Row],[Salarié (NOM Prénom)]],Salariés[NOM et Prénom],Salariés[Sexe])=0,"",_xlfn.XLOOKUP(Compétences[[#This Row],[Salarié (NOM Prénom)]],Salariés[NOM et Prénom],Salariés[Sexe])))</f>
        <v>Femme</v>
      </c>
      <c r="I289" s="42" t="str">
        <f>IF(Compétences[[#This Row],[Salarié (NOM Prénom)]]="","",IF(_xlfn.XLOOKUP(Compétences[[#This Row],[Salarié (NOM Prénom)]],Salariés[NOM et Prénom],Salariés[Service])=0,"",_xlfn.XLOOKUP(Compétences[[#This Row],[Salarié (NOM Prénom)]],Salariés[NOM et Prénom],Salariés[Service])))</f>
        <v>Production</v>
      </c>
      <c r="J289" s="43">
        <f>_xlfn.AGGREGATE(3,5,Compétences[[#This Row],[Salarié (NOM Prénom)]])</f>
        <v>1</v>
      </c>
    </row>
    <row r="290" spans="1:10" ht="16">
      <c r="A290" s="1" t="s">
        <v>21</v>
      </c>
      <c r="B290" s="1" t="s">
        <v>94</v>
      </c>
      <c r="C290" s="1" t="s">
        <v>147</v>
      </c>
      <c r="D290" s="21">
        <v>3</v>
      </c>
      <c r="E290" s="40">
        <v>3</v>
      </c>
      <c r="F290"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290" s="42" t="str">
        <f>IF(Compétences[[#This Row],[Salarié (NOM Prénom)]]="","",IF(_xlfn.XLOOKUP(Compétences[[#This Row],[Salarié (NOM Prénom)]],Salariés[NOM et Prénom],Salariés[N+1 (NOM Prénom)])=0,"",_xlfn.XLOOKUP(Compétences[[#This Row],[Salarié (NOM Prénom)]],Salariés[NOM et Prénom],Salariés[N+1 (NOM Prénom)])))</f>
        <v/>
      </c>
      <c r="H290" s="42" t="str">
        <f>IF(Compétences[[#This Row],[Salarié (NOM Prénom)]]="","",IF(_xlfn.XLOOKUP(Compétences[[#This Row],[Salarié (NOM Prénom)]],Salariés[NOM et Prénom],Salariés[Sexe])=0,"",_xlfn.XLOOKUP(Compétences[[#This Row],[Salarié (NOM Prénom)]],Salariés[NOM et Prénom],Salariés[Sexe])))</f>
        <v>Femme</v>
      </c>
      <c r="I290" s="42" t="str">
        <f>IF(Compétences[[#This Row],[Salarié (NOM Prénom)]]="","",IF(_xlfn.XLOOKUP(Compétences[[#This Row],[Salarié (NOM Prénom)]],Salariés[NOM et Prénom],Salariés[Service])=0,"",_xlfn.XLOOKUP(Compétences[[#This Row],[Salarié (NOM Prénom)]],Salariés[NOM et Prénom],Salariés[Service])))</f>
        <v>Production</v>
      </c>
      <c r="J290" s="43">
        <f>_xlfn.AGGREGATE(3,5,Compétences[[#This Row],[Salarié (NOM Prénom)]])</f>
        <v>1</v>
      </c>
    </row>
    <row r="291" spans="1:10" ht="16">
      <c r="A291" s="1" t="s">
        <v>81</v>
      </c>
      <c r="B291" s="1" t="s">
        <v>88</v>
      </c>
      <c r="C291" s="1" t="s">
        <v>113</v>
      </c>
      <c r="D291" s="21">
        <v>1</v>
      </c>
      <c r="E291" s="40">
        <v>1</v>
      </c>
      <c r="F291"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1" s="42" t="str">
        <f>IF(Compétences[[#This Row],[Salarié (NOM Prénom)]]="","",IF(_xlfn.XLOOKUP(Compétences[[#This Row],[Salarié (NOM Prénom)]],Salariés[NOM et Prénom],Salariés[N+1 (NOM Prénom)])=0,"",_xlfn.XLOOKUP(Compétences[[#This Row],[Salarié (NOM Prénom)]],Salariés[NOM et Prénom],Salariés[N+1 (NOM Prénom)])))</f>
        <v>CELLIER Igor</v>
      </c>
      <c r="H291" s="42" t="str">
        <f>IF(Compétences[[#This Row],[Salarié (NOM Prénom)]]="","",IF(_xlfn.XLOOKUP(Compétences[[#This Row],[Salarié (NOM Prénom)]],Salariés[NOM et Prénom],Salariés[Sexe])=0,"",_xlfn.XLOOKUP(Compétences[[#This Row],[Salarié (NOM Prénom)]],Salariés[NOM et Prénom],Salariés[Sexe])))</f>
        <v>Homme</v>
      </c>
      <c r="I291" s="42" t="str">
        <f>IF(Compétences[[#This Row],[Salarié (NOM Prénom)]]="","",IF(_xlfn.XLOOKUP(Compétences[[#This Row],[Salarié (NOM Prénom)]],Salariés[NOM et Prénom],Salariés[Service])=0,"",_xlfn.XLOOKUP(Compétences[[#This Row],[Salarié (NOM Prénom)]],Salariés[NOM et Prénom],Salariés[Service])))</f>
        <v>Finance</v>
      </c>
      <c r="J291" s="43">
        <f>_xlfn.AGGREGATE(3,5,Compétences[[#This Row],[Salarié (NOM Prénom)]])</f>
        <v>1</v>
      </c>
    </row>
    <row r="292" spans="1:10" ht="16">
      <c r="A292" s="1" t="s">
        <v>81</v>
      </c>
      <c r="B292" s="1" t="s">
        <v>88</v>
      </c>
      <c r="C292" s="1" t="s">
        <v>130</v>
      </c>
      <c r="D292" s="21">
        <v>3</v>
      </c>
      <c r="E292" s="40">
        <v>3</v>
      </c>
      <c r="F292"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2" s="42" t="str">
        <f>IF(Compétences[[#This Row],[Salarié (NOM Prénom)]]="","",IF(_xlfn.XLOOKUP(Compétences[[#This Row],[Salarié (NOM Prénom)]],Salariés[NOM et Prénom],Salariés[N+1 (NOM Prénom)])=0,"",_xlfn.XLOOKUP(Compétences[[#This Row],[Salarié (NOM Prénom)]],Salariés[NOM et Prénom],Salariés[N+1 (NOM Prénom)])))</f>
        <v>CELLIER Igor</v>
      </c>
      <c r="H292" s="42" t="str">
        <f>IF(Compétences[[#This Row],[Salarié (NOM Prénom)]]="","",IF(_xlfn.XLOOKUP(Compétences[[#This Row],[Salarié (NOM Prénom)]],Salariés[NOM et Prénom],Salariés[Sexe])=0,"",_xlfn.XLOOKUP(Compétences[[#This Row],[Salarié (NOM Prénom)]],Salariés[NOM et Prénom],Salariés[Sexe])))</f>
        <v>Homme</v>
      </c>
      <c r="I292" s="42" t="str">
        <f>IF(Compétences[[#This Row],[Salarié (NOM Prénom)]]="","",IF(_xlfn.XLOOKUP(Compétences[[#This Row],[Salarié (NOM Prénom)]],Salariés[NOM et Prénom],Salariés[Service])=0,"",_xlfn.XLOOKUP(Compétences[[#This Row],[Salarié (NOM Prénom)]],Salariés[NOM et Prénom],Salariés[Service])))</f>
        <v>Finance</v>
      </c>
      <c r="J292" s="43">
        <f>_xlfn.AGGREGATE(3,5,Compétences[[#This Row],[Salarié (NOM Prénom)]])</f>
        <v>1</v>
      </c>
    </row>
    <row r="293" spans="1:10" ht="16">
      <c r="A293" s="1" t="s">
        <v>81</v>
      </c>
      <c r="B293" s="1" t="s">
        <v>88</v>
      </c>
      <c r="C293" s="1" t="s">
        <v>142</v>
      </c>
      <c r="D293" s="21">
        <v>4</v>
      </c>
      <c r="E293" s="40">
        <v>3</v>
      </c>
      <c r="F293"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3" s="42" t="str">
        <f>IF(Compétences[[#This Row],[Salarié (NOM Prénom)]]="","",IF(_xlfn.XLOOKUP(Compétences[[#This Row],[Salarié (NOM Prénom)]],Salariés[NOM et Prénom],Salariés[N+1 (NOM Prénom)])=0,"",_xlfn.XLOOKUP(Compétences[[#This Row],[Salarié (NOM Prénom)]],Salariés[NOM et Prénom],Salariés[N+1 (NOM Prénom)])))</f>
        <v>CELLIER Igor</v>
      </c>
      <c r="H293" s="42" t="str">
        <f>IF(Compétences[[#This Row],[Salarié (NOM Prénom)]]="","",IF(_xlfn.XLOOKUP(Compétences[[#This Row],[Salarié (NOM Prénom)]],Salariés[NOM et Prénom],Salariés[Sexe])=0,"",_xlfn.XLOOKUP(Compétences[[#This Row],[Salarié (NOM Prénom)]],Salariés[NOM et Prénom],Salariés[Sexe])))</f>
        <v>Homme</v>
      </c>
      <c r="I293" s="42" t="str">
        <f>IF(Compétences[[#This Row],[Salarié (NOM Prénom)]]="","",IF(_xlfn.XLOOKUP(Compétences[[#This Row],[Salarié (NOM Prénom)]],Salariés[NOM et Prénom],Salariés[Service])=0,"",_xlfn.XLOOKUP(Compétences[[#This Row],[Salarié (NOM Prénom)]],Salariés[NOM et Prénom],Salariés[Service])))</f>
        <v>Finance</v>
      </c>
      <c r="J293" s="43">
        <f>_xlfn.AGGREGATE(3,5,Compétences[[#This Row],[Salarié (NOM Prénom)]])</f>
        <v>1</v>
      </c>
    </row>
    <row r="294" spans="1:10" ht="16">
      <c r="A294" s="1" t="s">
        <v>81</v>
      </c>
      <c r="B294" s="1" t="s">
        <v>88</v>
      </c>
      <c r="C294" s="1" t="s">
        <v>144</v>
      </c>
      <c r="D294" s="21">
        <v>2</v>
      </c>
      <c r="E294" s="40">
        <v>4</v>
      </c>
      <c r="F294"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4" s="42" t="str">
        <f>IF(Compétences[[#This Row],[Salarié (NOM Prénom)]]="","",IF(_xlfn.XLOOKUP(Compétences[[#This Row],[Salarié (NOM Prénom)]],Salariés[NOM et Prénom],Salariés[N+1 (NOM Prénom)])=0,"",_xlfn.XLOOKUP(Compétences[[#This Row],[Salarié (NOM Prénom)]],Salariés[NOM et Prénom],Salariés[N+1 (NOM Prénom)])))</f>
        <v>CELLIER Igor</v>
      </c>
      <c r="H294" s="42" t="str">
        <f>IF(Compétences[[#This Row],[Salarié (NOM Prénom)]]="","",IF(_xlfn.XLOOKUP(Compétences[[#This Row],[Salarié (NOM Prénom)]],Salariés[NOM et Prénom],Salariés[Sexe])=0,"",_xlfn.XLOOKUP(Compétences[[#This Row],[Salarié (NOM Prénom)]],Salariés[NOM et Prénom],Salariés[Sexe])))</f>
        <v>Homme</v>
      </c>
      <c r="I294" s="42" t="str">
        <f>IF(Compétences[[#This Row],[Salarié (NOM Prénom)]]="","",IF(_xlfn.XLOOKUP(Compétences[[#This Row],[Salarié (NOM Prénom)]],Salariés[NOM et Prénom],Salariés[Service])=0,"",_xlfn.XLOOKUP(Compétences[[#This Row],[Salarié (NOM Prénom)]],Salariés[NOM et Prénom],Salariés[Service])))</f>
        <v>Finance</v>
      </c>
      <c r="J294" s="43">
        <f>_xlfn.AGGREGATE(3,5,Compétences[[#This Row],[Salarié (NOM Prénom)]])</f>
        <v>1</v>
      </c>
    </row>
    <row r="295" spans="1:10" ht="16">
      <c r="A295" s="1" t="s">
        <v>81</v>
      </c>
      <c r="B295" s="1" t="s">
        <v>94</v>
      </c>
      <c r="C295" s="1" t="s">
        <v>98</v>
      </c>
      <c r="D295" s="21">
        <v>2</v>
      </c>
      <c r="E295" s="40">
        <v>1</v>
      </c>
      <c r="F295"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5" s="42" t="str">
        <f>IF(Compétences[[#This Row],[Salarié (NOM Prénom)]]="","",IF(_xlfn.XLOOKUP(Compétences[[#This Row],[Salarié (NOM Prénom)]],Salariés[NOM et Prénom],Salariés[N+1 (NOM Prénom)])=0,"",_xlfn.XLOOKUP(Compétences[[#This Row],[Salarié (NOM Prénom)]],Salariés[NOM et Prénom],Salariés[N+1 (NOM Prénom)])))</f>
        <v>CELLIER Igor</v>
      </c>
      <c r="H295" s="42" t="str">
        <f>IF(Compétences[[#This Row],[Salarié (NOM Prénom)]]="","",IF(_xlfn.XLOOKUP(Compétences[[#This Row],[Salarié (NOM Prénom)]],Salariés[NOM et Prénom],Salariés[Sexe])=0,"",_xlfn.XLOOKUP(Compétences[[#This Row],[Salarié (NOM Prénom)]],Salariés[NOM et Prénom],Salariés[Sexe])))</f>
        <v>Homme</v>
      </c>
      <c r="I295" s="42" t="str">
        <f>IF(Compétences[[#This Row],[Salarié (NOM Prénom)]]="","",IF(_xlfn.XLOOKUP(Compétences[[#This Row],[Salarié (NOM Prénom)]],Salariés[NOM et Prénom],Salariés[Service])=0,"",_xlfn.XLOOKUP(Compétences[[#This Row],[Salarié (NOM Prénom)]],Salariés[NOM et Prénom],Salariés[Service])))</f>
        <v>Finance</v>
      </c>
      <c r="J295" s="43">
        <f>_xlfn.AGGREGATE(3,5,Compétences[[#This Row],[Salarié (NOM Prénom)]])</f>
        <v>1</v>
      </c>
    </row>
    <row r="296" spans="1:10" ht="16">
      <c r="A296" s="1" t="s">
        <v>81</v>
      </c>
      <c r="B296" s="1" t="s">
        <v>94</v>
      </c>
      <c r="C296" s="1" t="s">
        <v>103</v>
      </c>
      <c r="D296" s="21">
        <v>1</v>
      </c>
      <c r="E296" s="40">
        <v>1</v>
      </c>
      <c r="F296"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6" s="42" t="str">
        <f>IF(Compétences[[#This Row],[Salarié (NOM Prénom)]]="","",IF(_xlfn.XLOOKUP(Compétences[[#This Row],[Salarié (NOM Prénom)]],Salariés[NOM et Prénom],Salariés[N+1 (NOM Prénom)])=0,"",_xlfn.XLOOKUP(Compétences[[#This Row],[Salarié (NOM Prénom)]],Salariés[NOM et Prénom],Salariés[N+1 (NOM Prénom)])))</f>
        <v>CELLIER Igor</v>
      </c>
      <c r="H296" s="42" t="str">
        <f>IF(Compétences[[#This Row],[Salarié (NOM Prénom)]]="","",IF(_xlfn.XLOOKUP(Compétences[[#This Row],[Salarié (NOM Prénom)]],Salariés[NOM et Prénom],Salariés[Sexe])=0,"",_xlfn.XLOOKUP(Compétences[[#This Row],[Salarié (NOM Prénom)]],Salariés[NOM et Prénom],Salariés[Sexe])))</f>
        <v>Homme</v>
      </c>
      <c r="I296" s="42" t="str">
        <f>IF(Compétences[[#This Row],[Salarié (NOM Prénom)]]="","",IF(_xlfn.XLOOKUP(Compétences[[#This Row],[Salarié (NOM Prénom)]],Salariés[NOM et Prénom],Salariés[Service])=0,"",_xlfn.XLOOKUP(Compétences[[#This Row],[Salarié (NOM Prénom)]],Salariés[NOM et Prénom],Salariés[Service])))</f>
        <v>Finance</v>
      </c>
      <c r="J296" s="43">
        <f>_xlfn.AGGREGATE(3,5,Compétences[[#This Row],[Salarié (NOM Prénom)]])</f>
        <v>1</v>
      </c>
    </row>
    <row r="297" spans="1:10" ht="16">
      <c r="A297" s="1" t="s">
        <v>81</v>
      </c>
      <c r="B297" s="1" t="s">
        <v>94</v>
      </c>
      <c r="C297" s="1" t="s">
        <v>121</v>
      </c>
      <c r="D297" s="21">
        <v>3</v>
      </c>
      <c r="E297" s="40">
        <v>3</v>
      </c>
      <c r="F297"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7" s="42" t="str">
        <f>IF(Compétences[[#This Row],[Salarié (NOM Prénom)]]="","",IF(_xlfn.XLOOKUP(Compétences[[#This Row],[Salarié (NOM Prénom)]],Salariés[NOM et Prénom],Salariés[N+1 (NOM Prénom)])=0,"",_xlfn.XLOOKUP(Compétences[[#This Row],[Salarié (NOM Prénom)]],Salariés[NOM et Prénom],Salariés[N+1 (NOM Prénom)])))</f>
        <v>CELLIER Igor</v>
      </c>
      <c r="H297" s="42" t="str">
        <f>IF(Compétences[[#This Row],[Salarié (NOM Prénom)]]="","",IF(_xlfn.XLOOKUP(Compétences[[#This Row],[Salarié (NOM Prénom)]],Salariés[NOM et Prénom],Salariés[Sexe])=0,"",_xlfn.XLOOKUP(Compétences[[#This Row],[Salarié (NOM Prénom)]],Salariés[NOM et Prénom],Salariés[Sexe])))</f>
        <v>Homme</v>
      </c>
      <c r="I297" s="42" t="str">
        <f>IF(Compétences[[#This Row],[Salarié (NOM Prénom)]]="","",IF(_xlfn.XLOOKUP(Compétences[[#This Row],[Salarié (NOM Prénom)]],Salariés[NOM et Prénom],Salariés[Service])=0,"",_xlfn.XLOOKUP(Compétences[[#This Row],[Salarié (NOM Prénom)]],Salariés[NOM et Prénom],Salariés[Service])))</f>
        <v>Finance</v>
      </c>
      <c r="J297" s="43">
        <f>_xlfn.AGGREGATE(3,5,Compétences[[#This Row],[Salarié (NOM Prénom)]])</f>
        <v>1</v>
      </c>
    </row>
    <row r="298" spans="1:10" ht="16">
      <c r="A298" s="1" t="s">
        <v>81</v>
      </c>
      <c r="B298" s="1" t="s">
        <v>94</v>
      </c>
      <c r="C298" s="1" t="s">
        <v>124</v>
      </c>
      <c r="D298" s="21">
        <v>4</v>
      </c>
      <c r="E298" s="40">
        <v>2</v>
      </c>
      <c r="F298"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8" s="42" t="str">
        <f>IF(Compétences[[#This Row],[Salarié (NOM Prénom)]]="","",IF(_xlfn.XLOOKUP(Compétences[[#This Row],[Salarié (NOM Prénom)]],Salariés[NOM et Prénom],Salariés[N+1 (NOM Prénom)])=0,"",_xlfn.XLOOKUP(Compétences[[#This Row],[Salarié (NOM Prénom)]],Salariés[NOM et Prénom],Salariés[N+1 (NOM Prénom)])))</f>
        <v>CELLIER Igor</v>
      </c>
      <c r="H298" s="42" t="str">
        <f>IF(Compétences[[#This Row],[Salarié (NOM Prénom)]]="","",IF(_xlfn.XLOOKUP(Compétences[[#This Row],[Salarié (NOM Prénom)]],Salariés[NOM et Prénom],Salariés[Sexe])=0,"",_xlfn.XLOOKUP(Compétences[[#This Row],[Salarié (NOM Prénom)]],Salariés[NOM et Prénom],Salariés[Sexe])))</f>
        <v>Homme</v>
      </c>
      <c r="I298" s="42" t="str">
        <f>IF(Compétences[[#This Row],[Salarié (NOM Prénom)]]="","",IF(_xlfn.XLOOKUP(Compétences[[#This Row],[Salarié (NOM Prénom)]],Salariés[NOM et Prénom],Salariés[Service])=0,"",_xlfn.XLOOKUP(Compétences[[#This Row],[Salarié (NOM Prénom)]],Salariés[NOM et Prénom],Salariés[Service])))</f>
        <v>Finance</v>
      </c>
      <c r="J298" s="43">
        <f>_xlfn.AGGREGATE(3,5,Compétences[[#This Row],[Salarié (NOM Prénom)]])</f>
        <v>1</v>
      </c>
    </row>
    <row r="299" spans="1:10" ht="16">
      <c r="A299" s="1" t="s">
        <v>81</v>
      </c>
      <c r="B299" s="1" t="s">
        <v>94</v>
      </c>
      <c r="C299" s="1" t="s">
        <v>129</v>
      </c>
      <c r="D299" s="21">
        <v>1</v>
      </c>
      <c r="E299" s="40">
        <v>3</v>
      </c>
      <c r="F299"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299" s="42" t="str">
        <f>IF(Compétences[[#This Row],[Salarié (NOM Prénom)]]="","",IF(_xlfn.XLOOKUP(Compétences[[#This Row],[Salarié (NOM Prénom)]],Salariés[NOM et Prénom],Salariés[N+1 (NOM Prénom)])=0,"",_xlfn.XLOOKUP(Compétences[[#This Row],[Salarié (NOM Prénom)]],Salariés[NOM et Prénom],Salariés[N+1 (NOM Prénom)])))</f>
        <v>CELLIER Igor</v>
      </c>
      <c r="H299" s="42" t="str">
        <f>IF(Compétences[[#This Row],[Salarié (NOM Prénom)]]="","",IF(_xlfn.XLOOKUP(Compétences[[#This Row],[Salarié (NOM Prénom)]],Salariés[NOM et Prénom],Salariés[Sexe])=0,"",_xlfn.XLOOKUP(Compétences[[#This Row],[Salarié (NOM Prénom)]],Salariés[NOM et Prénom],Salariés[Sexe])))</f>
        <v>Homme</v>
      </c>
      <c r="I299" s="42" t="str">
        <f>IF(Compétences[[#This Row],[Salarié (NOM Prénom)]]="","",IF(_xlfn.XLOOKUP(Compétences[[#This Row],[Salarié (NOM Prénom)]],Salariés[NOM et Prénom],Salariés[Service])=0,"",_xlfn.XLOOKUP(Compétences[[#This Row],[Salarié (NOM Prénom)]],Salariés[NOM et Prénom],Salariés[Service])))</f>
        <v>Finance</v>
      </c>
      <c r="J299" s="43">
        <f>_xlfn.AGGREGATE(3,5,Compétences[[#This Row],[Salarié (NOM Prénom)]])</f>
        <v>1</v>
      </c>
    </row>
    <row r="300" spans="1:10" ht="16">
      <c r="A300" s="1" t="s">
        <v>81</v>
      </c>
      <c r="B300" s="1" t="s">
        <v>94</v>
      </c>
      <c r="C300" s="1" t="s">
        <v>31</v>
      </c>
      <c r="D300" s="21">
        <v>4</v>
      </c>
      <c r="E300" s="40">
        <v>1</v>
      </c>
      <c r="F300"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00" s="42" t="str">
        <f>IF(Compétences[[#This Row],[Salarié (NOM Prénom)]]="","",IF(_xlfn.XLOOKUP(Compétences[[#This Row],[Salarié (NOM Prénom)]],Salariés[NOM et Prénom],Salariés[N+1 (NOM Prénom)])=0,"",_xlfn.XLOOKUP(Compétences[[#This Row],[Salarié (NOM Prénom)]],Salariés[NOM et Prénom],Salariés[N+1 (NOM Prénom)])))</f>
        <v>CELLIER Igor</v>
      </c>
      <c r="H300" s="42" t="str">
        <f>IF(Compétences[[#This Row],[Salarié (NOM Prénom)]]="","",IF(_xlfn.XLOOKUP(Compétences[[#This Row],[Salarié (NOM Prénom)]],Salariés[NOM et Prénom],Salariés[Sexe])=0,"",_xlfn.XLOOKUP(Compétences[[#This Row],[Salarié (NOM Prénom)]],Salariés[NOM et Prénom],Salariés[Sexe])))</f>
        <v>Homme</v>
      </c>
      <c r="I300" s="42" t="str">
        <f>IF(Compétences[[#This Row],[Salarié (NOM Prénom)]]="","",IF(_xlfn.XLOOKUP(Compétences[[#This Row],[Salarié (NOM Prénom)]],Salariés[NOM et Prénom],Salariés[Service])=0,"",_xlfn.XLOOKUP(Compétences[[#This Row],[Salarié (NOM Prénom)]],Salariés[NOM et Prénom],Salariés[Service])))</f>
        <v>Finance</v>
      </c>
      <c r="J300" s="43">
        <f>_xlfn.AGGREGATE(3,5,Compétences[[#This Row],[Salarié (NOM Prénom)]])</f>
        <v>1</v>
      </c>
    </row>
    <row r="301" spans="1:10" ht="16">
      <c r="A301" s="1" t="s">
        <v>81</v>
      </c>
      <c r="B301" s="1" t="s">
        <v>94</v>
      </c>
      <c r="C301" s="1" t="s">
        <v>141</v>
      </c>
      <c r="D301" s="21">
        <v>2</v>
      </c>
      <c r="E301" s="40">
        <v>2</v>
      </c>
      <c r="F301"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01" s="42" t="str">
        <f>IF(Compétences[[#This Row],[Salarié (NOM Prénom)]]="","",IF(_xlfn.XLOOKUP(Compétences[[#This Row],[Salarié (NOM Prénom)]],Salariés[NOM et Prénom],Salariés[N+1 (NOM Prénom)])=0,"",_xlfn.XLOOKUP(Compétences[[#This Row],[Salarié (NOM Prénom)]],Salariés[NOM et Prénom],Salariés[N+1 (NOM Prénom)])))</f>
        <v>CELLIER Igor</v>
      </c>
      <c r="H301" s="42" t="str">
        <f>IF(Compétences[[#This Row],[Salarié (NOM Prénom)]]="","",IF(_xlfn.XLOOKUP(Compétences[[#This Row],[Salarié (NOM Prénom)]],Salariés[NOM et Prénom],Salariés[Sexe])=0,"",_xlfn.XLOOKUP(Compétences[[#This Row],[Salarié (NOM Prénom)]],Salariés[NOM et Prénom],Salariés[Sexe])))</f>
        <v>Homme</v>
      </c>
      <c r="I301" s="42" t="str">
        <f>IF(Compétences[[#This Row],[Salarié (NOM Prénom)]]="","",IF(_xlfn.XLOOKUP(Compétences[[#This Row],[Salarié (NOM Prénom)]],Salariés[NOM et Prénom],Salariés[Service])=0,"",_xlfn.XLOOKUP(Compétences[[#This Row],[Salarié (NOM Prénom)]],Salariés[NOM et Prénom],Salariés[Service])))</f>
        <v>Finance</v>
      </c>
      <c r="J301" s="43">
        <f>_xlfn.AGGREGATE(3,5,Compétences[[#This Row],[Salarié (NOM Prénom)]])</f>
        <v>1</v>
      </c>
    </row>
    <row r="302" spans="1:10" ht="16">
      <c r="A302" s="1" t="s">
        <v>36</v>
      </c>
      <c r="B302" s="1" t="s">
        <v>88</v>
      </c>
      <c r="C302" s="1" t="s">
        <v>108</v>
      </c>
      <c r="D302" s="21">
        <v>1</v>
      </c>
      <c r="E302" s="40">
        <v>1</v>
      </c>
      <c r="F302"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2" s="42" t="str">
        <f>IF(Compétences[[#This Row],[Salarié (NOM Prénom)]]="","",IF(_xlfn.XLOOKUP(Compétences[[#This Row],[Salarié (NOM Prénom)]],Salariés[NOM et Prénom],Salariés[N+1 (NOM Prénom)])=0,"",_xlfn.XLOOKUP(Compétences[[#This Row],[Salarié (NOM Prénom)]],Salariés[NOM et Prénom],Salariés[N+1 (NOM Prénom)])))</f>
        <v>CORTOT David</v>
      </c>
      <c r="H302" s="42" t="str">
        <f>IF(Compétences[[#This Row],[Salarié (NOM Prénom)]]="","",IF(_xlfn.XLOOKUP(Compétences[[#This Row],[Salarié (NOM Prénom)]],Salariés[NOM et Prénom],Salariés[Sexe])=0,"",_xlfn.XLOOKUP(Compétences[[#This Row],[Salarié (NOM Prénom)]],Salariés[NOM et Prénom],Salariés[Sexe])))</f>
        <v>Femme</v>
      </c>
      <c r="I302" s="42" t="str">
        <f>IF(Compétences[[#This Row],[Salarié (NOM Prénom)]]="","",IF(_xlfn.XLOOKUP(Compétences[[#This Row],[Salarié (NOM Prénom)]],Salariés[NOM et Prénom],Salariés[Service])=0,"",_xlfn.XLOOKUP(Compétences[[#This Row],[Salarié (NOM Prénom)]],Salariés[NOM et Prénom],Salariés[Service])))</f>
        <v>Vente</v>
      </c>
      <c r="J302" s="43">
        <f>_xlfn.AGGREGATE(3,5,Compétences[[#This Row],[Salarié (NOM Prénom)]])</f>
        <v>1</v>
      </c>
    </row>
    <row r="303" spans="1:10" ht="16">
      <c r="A303" s="1" t="s">
        <v>36</v>
      </c>
      <c r="B303" s="1" t="s">
        <v>88</v>
      </c>
      <c r="C303" s="1" t="s">
        <v>112</v>
      </c>
      <c r="D303" s="21">
        <v>2</v>
      </c>
      <c r="E303" s="40">
        <v>3</v>
      </c>
      <c r="F303"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3" s="42" t="str">
        <f>IF(Compétences[[#This Row],[Salarié (NOM Prénom)]]="","",IF(_xlfn.XLOOKUP(Compétences[[#This Row],[Salarié (NOM Prénom)]],Salariés[NOM et Prénom],Salariés[N+1 (NOM Prénom)])=0,"",_xlfn.XLOOKUP(Compétences[[#This Row],[Salarié (NOM Prénom)]],Salariés[NOM et Prénom],Salariés[N+1 (NOM Prénom)])))</f>
        <v>CORTOT David</v>
      </c>
      <c r="H303" s="42" t="str">
        <f>IF(Compétences[[#This Row],[Salarié (NOM Prénom)]]="","",IF(_xlfn.XLOOKUP(Compétences[[#This Row],[Salarié (NOM Prénom)]],Salariés[NOM et Prénom],Salariés[Sexe])=0,"",_xlfn.XLOOKUP(Compétences[[#This Row],[Salarié (NOM Prénom)]],Salariés[NOM et Prénom],Salariés[Sexe])))</f>
        <v>Femme</v>
      </c>
      <c r="I303" s="42" t="str">
        <f>IF(Compétences[[#This Row],[Salarié (NOM Prénom)]]="","",IF(_xlfn.XLOOKUP(Compétences[[#This Row],[Salarié (NOM Prénom)]],Salariés[NOM et Prénom],Salariés[Service])=0,"",_xlfn.XLOOKUP(Compétences[[#This Row],[Salarié (NOM Prénom)]],Salariés[NOM et Prénom],Salariés[Service])))</f>
        <v>Vente</v>
      </c>
      <c r="J303" s="43">
        <f>_xlfn.AGGREGATE(3,5,Compétences[[#This Row],[Salarié (NOM Prénom)]])</f>
        <v>1</v>
      </c>
    </row>
    <row r="304" spans="1:10" ht="16">
      <c r="A304" s="1" t="s">
        <v>36</v>
      </c>
      <c r="B304" s="1" t="s">
        <v>88</v>
      </c>
      <c r="C304" s="1" t="s">
        <v>113</v>
      </c>
      <c r="D304" s="21">
        <v>2</v>
      </c>
      <c r="E304" s="40">
        <v>3</v>
      </c>
      <c r="F304"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4" s="42" t="str">
        <f>IF(Compétences[[#This Row],[Salarié (NOM Prénom)]]="","",IF(_xlfn.XLOOKUP(Compétences[[#This Row],[Salarié (NOM Prénom)]],Salariés[NOM et Prénom],Salariés[N+1 (NOM Prénom)])=0,"",_xlfn.XLOOKUP(Compétences[[#This Row],[Salarié (NOM Prénom)]],Salariés[NOM et Prénom],Salariés[N+1 (NOM Prénom)])))</f>
        <v>CORTOT David</v>
      </c>
      <c r="H304" s="42" t="str">
        <f>IF(Compétences[[#This Row],[Salarié (NOM Prénom)]]="","",IF(_xlfn.XLOOKUP(Compétences[[#This Row],[Salarié (NOM Prénom)]],Salariés[NOM et Prénom],Salariés[Sexe])=0,"",_xlfn.XLOOKUP(Compétences[[#This Row],[Salarié (NOM Prénom)]],Salariés[NOM et Prénom],Salariés[Sexe])))</f>
        <v>Femme</v>
      </c>
      <c r="I304" s="42" t="str">
        <f>IF(Compétences[[#This Row],[Salarié (NOM Prénom)]]="","",IF(_xlfn.XLOOKUP(Compétences[[#This Row],[Salarié (NOM Prénom)]],Salariés[NOM et Prénom],Salariés[Service])=0,"",_xlfn.XLOOKUP(Compétences[[#This Row],[Salarié (NOM Prénom)]],Salariés[NOM et Prénom],Salariés[Service])))</f>
        <v>Vente</v>
      </c>
      <c r="J304" s="43">
        <f>_xlfn.AGGREGATE(3,5,Compétences[[#This Row],[Salarié (NOM Prénom)]])</f>
        <v>1</v>
      </c>
    </row>
    <row r="305" spans="1:10" ht="16">
      <c r="A305" s="1" t="s">
        <v>36</v>
      </c>
      <c r="B305" s="1" t="s">
        <v>88</v>
      </c>
      <c r="C305" s="1" t="s">
        <v>119</v>
      </c>
      <c r="D305" s="21">
        <v>3</v>
      </c>
      <c r="E305" s="40">
        <v>4</v>
      </c>
      <c r="F305"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5" s="42" t="str">
        <f>IF(Compétences[[#This Row],[Salarié (NOM Prénom)]]="","",IF(_xlfn.XLOOKUP(Compétences[[#This Row],[Salarié (NOM Prénom)]],Salariés[NOM et Prénom],Salariés[N+1 (NOM Prénom)])=0,"",_xlfn.XLOOKUP(Compétences[[#This Row],[Salarié (NOM Prénom)]],Salariés[NOM et Prénom],Salariés[N+1 (NOM Prénom)])))</f>
        <v>CORTOT David</v>
      </c>
      <c r="H305" s="42" t="str">
        <f>IF(Compétences[[#This Row],[Salarié (NOM Prénom)]]="","",IF(_xlfn.XLOOKUP(Compétences[[#This Row],[Salarié (NOM Prénom)]],Salariés[NOM et Prénom],Salariés[Sexe])=0,"",_xlfn.XLOOKUP(Compétences[[#This Row],[Salarié (NOM Prénom)]],Salariés[NOM et Prénom],Salariés[Sexe])))</f>
        <v>Femme</v>
      </c>
      <c r="I305" s="42" t="str">
        <f>IF(Compétences[[#This Row],[Salarié (NOM Prénom)]]="","",IF(_xlfn.XLOOKUP(Compétences[[#This Row],[Salarié (NOM Prénom)]],Salariés[NOM et Prénom],Salariés[Service])=0,"",_xlfn.XLOOKUP(Compétences[[#This Row],[Salarié (NOM Prénom)]],Salariés[NOM et Prénom],Salariés[Service])))</f>
        <v>Vente</v>
      </c>
      <c r="J305" s="43">
        <f>_xlfn.AGGREGATE(3,5,Compétences[[#This Row],[Salarié (NOM Prénom)]])</f>
        <v>1</v>
      </c>
    </row>
    <row r="306" spans="1:10" ht="16">
      <c r="A306" s="1" t="s">
        <v>36</v>
      </c>
      <c r="B306" s="1" t="s">
        <v>88</v>
      </c>
      <c r="C306" s="1" t="s">
        <v>120</v>
      </c>
      <c r="D306" s="21">
        <v>1</v>
      </c>
      <c r="E306" s="40">
        <v>3</v>
      </c>
      <c r="F306"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6" s="42" t="str">
        <f>IF(Compétences[[#This Row],[Salarié (NOM Prénom)]]="","",IF(_xlfn.XLOOKUP(Compétences[[#This Row],[Salarié (NOM Prénom)]],Salariés[NOM et Prénom],Salariés[N+1 (NOM Prénom)])=0,"",_xlfn.XLOOKUP(Compétences[[#This Row],[Salarié (NOM Prénom)]],Salariés[NOM et Prénom],Salariés[N+1 (NOM Prénom)])))</f>
        <v>CORTOT David</v>
      </c>
      <c r="H306" s="42" t="str">
        <f>IF(Compétences[[#This Row],[Salarié (NOM Prénom)]]="","",IF(_xlfn.XLOOKUP(Compétences[[#This Row],[Salarié (NOM Prénom)]],Salariés[NOM et Prénom],Salariés[Sexe])=0,"",_xlfn.XLOOKUP(Compétences[[#This Row],[Salarié (NOM Prénom)]],Salariés[NOM et Prénom],Salariés[Sexe])))</f>
        <v>Femme</v>
      </c>
      <c r="I306" s="42" t="str">
        <f>IF(Compétences[[#This Row],[Salarié (NOM Prénom)]]="","",IF(_xlfn.XLOOKUP(Compétences[[#This Row],[Salarié (NOM Prénom)]],Salariés[NOM et Prénom],Salariés[Service])=0,"",_xlfn.XLOOKUP(Compétences[[#This Row],[Salarié (NOM Prénom)]],Salariés[NOM et Prénom],Salariés[Service])))</f>
        <v>Vente</v>
      </c>
      <c r="J306" s="43">
        <f>_xlfn.AGGREGATE(3,5,Compétences[[#This Row],[Salarié (NOM Prénom)]])</f>
        <v>1</v>
      </c>
    </row>
    <row r="307" spans="1:10" ht="16">
      <c r="A307" s="1" t="s">
        <v>36</v>
      </c>
      <c r="B307" s="1" t="s">
        <v>88</v>
      </c>
      <c r="C307" s="1" t="s">
        <v>139</v>
      </c>
      <c r="D307" s="21">
        <v>1</v>
      </c>
      <c r="E307" s="40">
        <v>1</v>
      </c>
      <c r="F307"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7" s="42" t="str">
        <f>IF(Compétences[[#This Row],[Salarié (NOM Prénom)]]="","",IF(_xlfn.XLOOKUP(Compétences[[#This Row],[Salarié (NOM Prénom)]],Salariés[NOM et Prénom],Salariés[N+1 (NOM Prénom)])=0,"",_xlfn.XLOOKUP(Compétences[[#This Row],[Salarié (NOM Prénom)]],Salariés[NOM et Prénom],Salariés[N+1 (NOM Prénom)])))</f>
        <v>CORTOT David</v>
      </c>
      <c r="H307" s="42" t="str">
        <f>IF(Compétences[[#This Row],[Salarié (NOM Prénom)]]="","",IF(_xlfn.XLOOKUP(Compétences[[#This Row],[Salarié (NOM Prénom)]],Salariés[NOM et Prénom],Salariés[Sexe])=0,"",_xlfn.XLOOKUP(Compétences[[#This Row],[Salarié (NOM Prénom)]],Salariés[NOM et Prénom],Salariés[Sexe])))</f>
        <v>Femme</v>
      </c>
      <c r="I307" s="42" t="str">
        <f>IF(Compétences[[#This Row],[Salarié (NOM Prénom)]]="","",IF(_xlfn.XLOOKUP(Compétences[[#This Row],[Salarié (NOM Prénom)]],Salariés[NOM et Prénom],Salariés[Service])=0,"",_xlfn.XLOOKUP(Compétences[[#This Row],[Salarié (NOM Prénom)]],Salariés[NOM et Prénom],Salariés[Service])))</f>
        <v>Vente</v>
      </c>
      <c r="J307" s="43">
        <f>_xlfn.AGGREGATE(3,5,Compétences[[#This Row],[Salarié (NOM Prénom)]])</f>
        <v>1</v>
      </c>
    </row>
    <row r="308" spans="1:10" ht="16">
      <c r="A308" s="1" t="s">
        <v>36</v>
      </c>
      <c r="B308" s="1" t="s">
        <v>88</v>
      </c>
      <c r="C308" s="1" t="s">
        <v>144</v>
      </c>
      <c r="D308" s="21">
        <v>4</v>
      </c>
      <c r="E308" s="40">
        <v>3</v>
      </c>
      <c r="F308"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8" s="42" t="str">
        <f>IF(Compétences[[#This Row],[Salarié (NOM Prénom)]]="","",IF(_xlfn.XLOOKUP(Compétences[[#This Row],[Salarié (NOM Prénom)]],Salariés[NOM et Prénom],Salariés[N+1 (NOM Prénom)])=0,"",_xlfn.XLOOKUP(Compétences[[#This Row],[Salarié (NOM Prénom)]],Salariés[NOM et Prénom],Salariés[N+1 (NOM Prénom)])))</f>
        <v>CORTOT David</v>
      </c>
      <c r="H308" s="42" t="str">
        <f>IF(Compétences[[#This Row],[Salarié (NOM Prénom)]]="","",IF(_xlfn.XLOOKUP(Compétences[[#This Row],[Salarié (NOM Prénom)]],Salariés[NOM et Prénom],Salariés[Sexe])=0,"",_xlfn.XLOOKUP(Compétences[[#This Row],[Salarié (NOM Prénom)]],Salariés[NOM et Prénom],Salariés[Sexe])))</f>
        <v>Femme</v>
      </c>
      <c r="I308" s="42" t="str">
        <f>IF(Compétences[[#This Row],[Salarié (NOM Prénom)]]="","",IF(_xlfn.XLOOKUP(Compétences[[#This Row],[Salarié (NOM Prénom)]],Salariés[NOM et Prénom],Salariés[Service])=0,"",_xlfn.XLOOKUP(Compétences[[#This Row],[Salarié (NOM Prénom)]],Salariés[NOM et Prénom],Salariés[Service])))</f>
        <v>Vente</v>
      </c>
      <c r="J308" s="43">
        <f>_xlfn.AGGREGATE(3,5,Compétences[[#This Row],[Salarié (NOM Prénom)]])</f>
        <v>1</v>
      </c>
    </row>
    <row r="309" spans="1:10" ht="16">
      <c r="A309" s="1" t="s">
        <v>36</v>
      </c>
      <c r="B309" s="1" t="s">
        <v>94</v>
      </c>
      <c r="C309" s="1" t="s">
        <v>98</v>
      </c>
      <c r="D309" s="21">
        <v>1</v>
      </c>
      <c r="E309" s="40">
        <v>3</v>
      </c>
      <c r="F309"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09" s="42" t="str">
        <f>IF(Compétences[[#This Row],[Salarié (NOM Prénom)]]="","",IF(_xlfn.XLOOKUP(Compétences[[#This Row],[Salarié (NOM Prénom)]],Salariés[NOM et Prénom],Salariés[N+1 (NOM Prénom)])=0,"",_xlfn.XLOOKUP(Compétences[[#This Row],[Salarié (NOM Prénom)]],Salariés[NOM et Prénom],Salariés[N+1 (NOM Prénom)])))</f>
        <v>CORTOT David</v>
      </c>
      <c r="H309" s="42" t="str">
        <f>IF(Compétences[[#This Row],[Salarié (NOM Prénom)]]="","",IF(_xlfn.XLOOKUP(Compétences[[#This Row],[Salarié (NOM Prénom)]],Salariés[NOM et Prénom],Salariés[Sexe])=0,"",_xlfn.XLOOKUP(Compétences[[#This Row],[Salarié (NOM Prénom)]],Salariés[NOM et Prénom],Salariés[Sexe])))</f>
        <v>Femme</v>
      </c>
      <c r="I309" s="42" t="str">
        <f>IF(Compétences[[#This Row],[Salarié (NOM Prénom)]]="","",IF(_xlfn.XLOOKUP(Compétences[[#This Row],[Salarié (NOM Prénom)]],Salariés[NOM et Prénom],Salariés[Service])=0,"",_xlfn.XLOOKUP(Compétences[[#This Row],[Salarié (NOM Prénom)]],Salariés[NOM et Prénom],Salariés[Service])))</f>
        <v>Vente</v>
      </c>
      <c r="J309" s="43">
        <f>_xlfn.AGGREGATE(3,5,Compétences[[#This Row],[Salarié (NOM Prénom)]])</f>
        <v>1</v>
      </c>
    </row>
    <row r="310" spans="1:10" ht="16">
      <c r="A310" s="1" t="s">
        <v>36</v>
      </c>
      <c r="B310" s="1" t="s">
        <v>94</v>
      </c>
      <c r="C310" s="1" t="s">
        <v>103</v>
      </c>
      <c r="D310" s="21">
        <v>3</v>
      </c>
      <c r="E310" s="40">
        <v>3</v>
      </c>
      <c r="F310"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0" s="42" t="str">
        <f>IF(Compétences[[#This Row],[Salarié (NOM Prénom)]]="","",IF(_xlfn.XLOOKUP(Compétences[[#This Row],[Salarié (NOM Prénom)]],Salariés[NOM et Prénom],Salariés[N+1 (NOM Prénom)])=0,"",_xlfn.XLOOKUP(Compétences[[#This Row],[Salarié (NOM Prénom)]],Salariés[NOM et Prénom],Salariés[N+1 (NOM Prénom)])))</f>
        <v>CORTOT David</v>
      </c>
      <c r="H310" s="42" t="str">
        <f>IF(Compétences[[#This Row],[Salarié (NOM Prénom)]]="","",IF(_xlfn.XLOOKUP(Compétences[[#This Row],[Salarié (NOM Prénom)]],Salariés[NOM et Prénom],Salariés[Sexe])=0,"",_xlfn.XLOOKUP(Compétences[[#This Row],[Salarié (NOM Prénom)]],Salariés[NOM et Prénom],Salariés[Sexe])))</f>
        <v>Femme</v>
      </c>
      <c r="I310" s="42" t="str">
        <f>IF(Compétences[[#This Row],[Salarié (NOM Prénom)]]="","",IF(_xlfn.XLOOKUP(Compétences[[#This Row],[Salarié (NOM Prénom)]],Salariés[NOM et Prénom],Salariés[Service])=0,"",_xlfn.XLOOKUP(Compétences[[#This Row],[Salarié (NOM Prénom)]],Salariés[NOM et Prénom],Salariés[Service])))</f>
        <v>Vente</v>
      </c>
      <c r="J310" s="43">
        <f>_xlfn.AGGREGATE(3,5,Compétences[[#This Row],[Salarié (NOM Prénom)]])</f>
        <v>1</v>
      </c>
    </row>
    <row r="311" spans="1:10" ht="16">
      <c r="A311" s="1" t="s">
        <v>36</v>
      </c>
      <c r="B311" s="1" t="s">
        <v>94</v>
      </c>
      <c r="C311" s="1" t="s">
        <v>115</v>
      </c>
      <c r="D311" s="21">
        <v>2</v>
      </c>
      <c r="E311" s="40">
        <v>1</v>
      </c>
      <c r="F311"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1" s="42" t="str">
        <f>IF(Compétences[[#This Row],[Salarié (NOM Prénom)]]="","",IF(_xlfn.XLOOKUP(Compétences[[#This Row],[Salarié (NOM Prénom)]],Salariés[NOM et Prénom],Salariés[N+1 (NOM Prénom)])=0,"",_xlfn.XLOOKUP(Compétences[[#This Row],[Salarié (NOM Prénom)]],Salariés[NOM et Prénom],Salariés[N+1 (NOM Prénom)])))</f>
        <v>CORTOT David</v>
      </c>
      <c r="H311" s="42" t="str">
        <f>IF(Compétences[[#This Row],[Salarié (NOM Prénom)]]="","",IF(_xlfn.XLOOKUP(Compétences[[#This Row],[Salarié (NOM Prénom)]],Salariés[NOM et Prénom],Salariés[Sexe])=0,"",_xlfn.XLOOKUP(Compétences[[#This Row],[Salarié (NOM Prénom)]],Salariés[NOM et Prénom],Salariés[Sexe])))</f>
        <v>Femme</v>
      </c>
      <c r="I311" s="42" t="str">
        <f>IF(Compétences[[#This Row],[Salarié (NOM Prénom)]]="","",IF(_xlfn.XLOOKUP(Compétences[[#This Row],[Salarié (NOM Prénom)]],Salariés[NOM et Prénom],Salariés[Service])=0,"",_xlfn.XLOOKUP(Compétences[[#This Row],[Salarié (NOM Prénom)]],Salariés[NOM et Prénom],Salariés[Service])))</f>
        <v>Vente</v>
      </c>
      <c r="J311" s="43">
        <f>_xlfn.AGGREGATE(3,5,Compétences[[#This Row],[Salarié (NOM Prénom)]])</f>
        <v>1</v>
      </c>
    </row>
    <row r="312" spans="1:10" ht="16">
      <c r="A312" s="1" t="s">
        <v>36</v>
      </c>
      <c r="B312" s="1" t="s">
        <v>94</v>
      </c>
      <c r="C312" s="1" t="s">
        <v>124</v>
      </c>
      <c r="D312" s="21">
        <v>1</v>
      </c>
      <c r="E312" s="40">
        <v>3</v>
      </c>
      <c r="F312"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2" s="42" t="str">
        <f>IF(Compétences[[#This Row],[Salarié (NOM Prénom)]]="","",IF(_xlfn.XLOOKUP(Compétences[[#This Row],[Salarié (NOM Prénom)]],Salariés[NOM et Prénom],Salariés[N+1 (NOM Prénom)])=0,"",_xlfn.XLOOKUP(Compétences[[#This Row],[Salarié (NOM Prénom)]],Salariés[NOM et Prénom],Salariés[N+1 (NOM Prénom)])))</f>
        <v>CORTOT David</v>
      </c>
      <c r="H312" s="42" t="str">
        <f>IF(Compétences[[#This Row],[Salarié (NOM Prénom)]]="","",IF(_xlfn.XLOOKUP(Compétences[[#This Row],[Salarié (NOM Prénom)]],Salariés[NOM et Prénom],Salariés[Sexe])=0,"",_xlfn.XLOOKUP(Compétences[[#This Row],[Salarié (NOM Prénom)]],Salariés[NOM et Prénom],Salariés[Sexe])))</f>
        <v>Femme</v>
      </c>
      <c r="I312" s="42" t="str">
        <f>IF(Compétences[[#This Row],[Salarié (NOM Prénom)]]="","",IF(_xlfn.XLOOKUP(Compétences[[#This Row],[Salarié (NOM Prénom)]],Salariés[NOM et Prénom],Salariés[Service])=0,"",_xlfn.XLOOKUP(Compétences[[#This Row],[Salarié (NOM Prénom)]],Salariés[NOM et Prénom],Salariés[Service])))</f>
        <v>Vente</v>
      </c>
      <c r="J312" s="43">
        <f>_xlfn.AGGREGATE(3,5,Compétences[[#This Row],[Salarié (NOM Prénom)]])</f>
        <v>1</v>
      </c>
    </row>
    <row r="313" spans="1:10" ht="16">
      <c r="A313" s="1" t="s">
        <v>36</v>
      </c>
      <c r="B313" s="1" t="s">
        <v>94</v>
      </c>
      <c r="C313" s="1" t="s">
        <v>129</v>
      </c>
      <c r="D313" s="21">
        <v>3</v>
      </c>
      <c r="E313" s="40">
        <v>3</v>
      </c>
      <c r="F313"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3" s="42" t="str">
        <f>IF(Compétences[[#This Row],[Salarié (NOM Prénom)]]="","",IF(_xlfn.XLOOKUP(Compétences[[#This Row],[Salarié (NOM Prénom)]],Salariés[NOM et Prénom],Salariés[N+1 (NOM Prénom)])=0,"",_xlfn.XLOOKUP(Compétences[[#This Row],[Salarié (NOM Prénom)]],Salariés[NOM et Prénom],Salariés[N+1 (NOM Prénom)])))</f>
        <v>CORTOT David</v>
      </c>
      <c r="H313" s="42" t="str">
        <f>IF(Compétences[[#This Row],[Salarié (NOM Prénom)]]="","",IF(_xlfn.XLOOKUP(Compétences[[#This Row],[Salarié (NOM Prénom)]],Salariés[NOM et Prénom],Salariés[Sexe])=0,"",_xlfn.XLOOKUP(Compétences[[#This Row],[Salarié (NOM Prénom)]],Salariés[NOM et Prénom],Salariés[Sexe])))</f>
        <v>Femme</v>
      </c>
      <c r="I313" s="42" t="str">
        <f>IF(Compétences[[#This Row],[Salarié (NOM Prénom)]]="","",IF(_xlfn.XLOOKUP(Compétences[[#This Row],[Salarié (NOM Prénom)]],Salariés[NOM et Prénom],Salariés[Service])=0,"",_xlfn.XLOOKUP(Compétences[[#This Row],[Salarié (NOM Prénom)]],Salariés[NOM et Prénom],Salariés[Service])))</f>
        <v>Vente</v>
      </c>
      <c r="J313" s="43">
        <f>_xlfn.AGGREGATE(3,5,Compétences[[#This Row],[Salarié (NOM Prénom)]])</f>
        <v>1</v>
      </c>
    </row>
    <row r="314" spans="1:10" ht="16">
      <c r="A314" s="1" t="s">
        <v>36</v>
      </c>
      <c r="B314" s="1" t="s">
        <v>94</v>
      </c>
      <c r="C314" s="1" t="s">
        <v>132</v>
      </c>
      <c r="D314" s="21">
        <v>1</v>
      </c>
      <c r="E314" s="40">
        <v>4</v>
      </c>
      <c r="F314"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4" s="42" t="str">
        <f>IF(Compétences[[#This Row],[Salarié (NOM Prénom)]]="","",IF(_xlfn.XLOOKUP(Compétences[[#This Row],[Salarié (NOM Prénom)]],Salariés[NOM et Prénom],Salariés[N+1 (NOM Prénom)])=0,"",_xlfn.XLOOKUP(Compétences[[#This Row],[Salarié (NOM Prénom)]],Salariés[NOM et Prénom],Salariés[N+1 (NOM Prénom)])))</f>
        <v>CORTOT David</v>
      </c>
      <c r="H314" s="42" t="str">
        <f>IF(Compétences[[#This Row],[Salarié (NOM Prénom)]]="","",IF(_xlfn.XLOOKUP(Compétences[[#This Row],[Salarié (NOM Prénom)]],Salariés[NOM et Prénom],Salariés[Sexe])=0,"",_xlfn.XLOOKUP(Compétences[[#This Row],[Salarié (NOM Prénom)]],Salariés[NOM et Prénom],Salariés[Sexe])))</f>
        <v>Femme</v>
      </c>
      <c r="I314" s="42" t="str">
        <f>IF(Compétences[[#This Row],[Salarié (NOM Prénom)]]="","",IF(_xlfn.XLOOKUP(Compétences[[#This Row],[Salarié (NOM Prénom)]],Salariés[NOM et Prénom],Salariés[Service])=0,"",_xlfn.XLOOKUP(Compétences[[#This Row],[Salarié (NOM Prénom)]],Salariés[NOM et Prénom],Salariés[Service])))</f>
        <v>Vente</v>
      </c>
      <c r="J314" s="43">
        <f>_xlfn.AGGREGATE(3,5,Compétences[[#This Row],[Salarié (NOM Prénom)]])</f>
        <v>1</v>
      </c>
    </row>
    <row r="315" spans="1:10" ht="16">
      <c r="A315" s="1" t="s">
        <v>36</v>
      </c>
      <c r="B315" s="1" t="s">
        <v>94</v>
      </c>
      <c r="C315" s="1" t="s">
        <v>31</v>
      </c>
      <c r="D315" s="21">
        <v>4</v>
      </c>
      <c r="E315" s="40">
        <v>3</v>
      </c>
      <c r="F315"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5" s="42" t="str">
        <f>IF(Compétences[[#This Row],[Salarié (NOM Prénom)]]="","",IF(_xlfn.XLOOKUP(Compétences[[#This Row],[Salarié (NOM Prénom)]],Salariés[NOM et Prénom],Salariés[N+1 (NOM Prénom)])=0,"",_xlfn.XLOOKUP(Compétences[[#This Row],[Salarié (NOM Prénom)]],Salariés[NOM et Prénom],Salariés[N+1 (NOM Prénom)])))</f>
        <v>CORTOT David</v>
      </c>
      <c r="H315" s="42" t="str">
        <f>IF(Compétences[[#This Row],[Salarié (NOM Prénom)]]="","",IF(_xlfn.XLOOKUP(Compétences[[#This Row],[Salarié (NOM Prénom)]],Salariés[NOM et Prénom],Salariés[Sexe])=0,"",_xlfn.XLOOKUP(Compétences[[#This Row],[Salarié (NOM Prénom)]],Salariés[NOM et Prénom],Salariés[Sexe])))</f>
        <v>Femme</v>
      </c>
      <c r="I315" s="42" t="str">
        <f>IF(Compétences[[#This Row],[Salarié (NOM Prénom)]]="","",IF(_xlfn.XLOOKUP(Compétences[[#This Row],[Salarié (NOM Prénom)]],Salariés[NOM et Prénom],Salariés[Service])=0,"",_xlfn.XLOOKUP(Compétences[[#This Row],[Salarié (NOM Prénom)]],Salariés[NOM et Prénom],Salariés[Service])))</f>
        <v>Vente</v>
      </c>
      <c r="J315" s="43">
        <f>_xlfn.AGGREGATE(3,5,Compétences[[#This Row],[Salarié (NOM Prénom)]])</f>
        <v>1</v>
      </c>
    </row>
    <row r="316" spans="1:10" ht="16">
      <c r="A316" s="1" t="s">
        <v>36</v>
      </c>
      <c r="B316" s="1" t="s">
        <v>94</v>
      </c>
      <c r="C316" s="1" t="s">
        <v>140</v>
      </c>
      <c r="D316" s="21">
        <v>1</v>
      </c>
      <c r="E316" s="40">
        <v>1</v>
      </c>
      <c r="F316" s="41" t="str">
        <f>IF(Compétences[[#This Row],[Salarié (NOM Prénom)]]="","",IF(_xlfn.XLOOKUP(Compétences[[#This Row],[Salarié (NOM Prénom)]],Salariés[NOM et Prénom],Salariés[Métier actuel])=0,"",_xlfn.XLOOKUP(Compétences[[#This Row],[Salarié (NOM Prénom)]],Salariés[NOM et Prénom],Salariés[Métier actuel])))</f>
        <v>Responsable des ventes</v>
      </c>
      <c r="G316" s="42" t="str">
        <f>IF(Compétences[[#This Row],[Salarié (NOM Prénom)]]="","",IF(_xlfn.XLOOKUP(Compétences[[#This Row],[Salarié (NOM Prénom)]],Salariés[NOM et Prénom],Salariés[N+1 (NOM Prénom)])=0,"",_xlfn.XLOOKUP(Compétences[[#This Row],[Salarié (NOM Prénom)]],Salariés[NOM et Prénom],Salariés[N+1 (NOM Prénom)])))</f>
        <v>CORTOT David</v>
      </c>
      <c r="H316" s="42" t="str">
        <f>IF(Compétences[[#This Row],[Salarié (NOM Prénom)]]="","",IF(_xlfn.XLOOKUP(Compétences[[#This Row],[Salarié (NOM Prénom)]],Salariés[NOM et Prénom],Salariés[Sexe])=0,"",_xlfn.XLOOKUP(Compétences[[#This Row],[Salarié (NOM Prénom)]],Salariés[NOM et Prénom],Salariés[Sexe])))</f>
        <v>Femme</v>
      </c>
      <c r="I316" s="42" t="str">
        <f>IF(Compétences[[#This Row],[Salarié (NOM Prénom)]]="","",IF(_xlfn.XLOOKUP(Compétences[[#This Row],[Salarié (NOM Prénom)]],Salariés[NOM et Prénom],Salariés[Service])=0,"",_xlfn.XLOOKUP(Compétences[[#This Row],[Salarié (NOM Prénom)]],Salariés[NOM et Prénom],Salariés[Service])))</f>
        <v>Vente</v>
      </c>
      <c r="J316" s="43">
        <f>_xlfn.AGGREGATE(3,5,Compétences[[#This Row],[Salarié (NOM Prénom)]])</f>
        <v>1</v>
      </c>
    </row>
    <row r="317" spans="1:10" ht="16">
      <c r="A317" s="1" t="s">
        <v>97</v>
      </c>
      <c r="B317" s="1" t="s">
        <v>88</v>
      </c>
      <c r="C317" s="1" t="s">
        <v>113</v>
      </c>
      <c r="D317" s="21">
        <v>4</v>
      </c>
      <c r="E317" s="40">
        <v>3</v>
      </c>
      <c r="F317"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17" s="42" t="str">
        <f>IF(Compétences[[#This Row],[Salarié (NOM Prénom)]]="","",IF(_xlfn.XLOOKUP(Compétences[[#This Row],[Salarié (NOM Prénom)]],Salariés[NOM et Prénom],Salariés[N+1 (NOM Prénom)])=0,"",_xlfn.XLOOKUP(Compétences[[#This Row],[Salarié (NOM Prénom)]],Salariés[NOM et Prénom],Salariés[N+1 (NOM Prénom)])))</f>
        <v>ALARIE Léo</v>
      </c>
      <c r="H317" s="42" t="str">
        <f>IF(Compétences[[#This Row],[Salarié (NOM Prénom)]]="","",IF(_xlfn.XLOOKUP(Compétences[[#This Row],[Salarié (NOM Prénom)]],Salariés[NOM et Prénom],Salariés[Sexe])=0,"",_xlfn.XLOOKUP(Compétences[[#This Row],[Salarié (NOM Prénom)]],Salariés[NOM et Prénom],Salariés[Sexe])))</f>
        <v>Homme</v>
      </c>
      <c r="I317" s="42" t="str">
        <f>IF(Compétences[[#This Row],[Salarié (NOM Prénom)]]="","",IF(_xlfn.XLOOKUP(Compétences[[#This Row],[Salarié (NOM Prénom)]],Salariés[NOM et Prénom],Salariés[Service])=0,"",_xlfn.XLOOKUP(Compétences[[#This Row],[Salarié (NOM Prénom)]],Salariés[NOM et Prénom],Salariés[Service])))</f>
        <v>Vente</v>
      </c>
      <c r="J317" s="43">
        <f>_xlfn.AGGREGATE(3,5,Compétences[[#This Row],[Salarié (NOM Prénom)]])</f>
        <v>1</v>
      </c>
    </row>
    <row r="318" spans="1:10" ht="16">
      <c r="A318" s="1" t="s">
        <v>97</v>
      </c>
      <c r="B318" s="1" t="s">
        <v>88</v>
      </c>
      <c r="C318" s="1" t="s">
        <v>122</v>
      </c>
      <c r="D318" s="21">
        <v>4</v>
      </c>
      <c r="E318" s="40">
        <v>3</v>
      </c>
      <c r="F318"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18" s="42" t="str">
        <f>IF(Compétences[[#This Row],[Salarié (NOM Prénom)]]="","",IF(_xlfn.XLOOKUP(Compétences[[#This Row],[Salarié (NOM Prénom)]],Salariés[NOM et Prénom],Salariés[N+1 (NOM Prénom)])=0,"",_xlfn.XLOOKUP(Compétences[[#This Row],[Salarié (NOM Prénom)]],Salariés[NOM et Prénom],Salariés[N+1 (NOM Prénom)])))</f>
        <v>ALARIE Léo</v>
      </c>
      <c r="H318" s="42" t="str">
        <f>IF(Compétences[[#This Row],[Salarié (NOM Prénom)]]="","",IF(_xlfn.XLOOKUP(Compétences[[#This Row],[Salarié (NOM Prénom)]],Salariés[NOM et Prénom],Salariés[Sexe])=0,"",_xlfn.XLOOKUP(Compétences[[#This Row],[Salarié (NOM Prénom)]],Salariés[NOM et Prénom],Salariés[Sexe])))</f>
        <v>Homme</v>
      </c>
      <c r="I318" s="42" t="str">
        <f>IF(Compétences[[#This Row],[Salarié (NOM Prénom)]]="","",IF(_xlfn.XLOOKUP(Compétences[[#This Row],[Salarié (NOM Prénom)]],Salariés[NOM et Prénom],Salariés[Service])=0,"",_xlfn.XLOOKUP(Compétences[[#This Row],[Salarié (NOM Prénom)]],Salariés[NOM et Prénom],Salariés[Service])))</f>
        <v>Vente</v>
      </c>
      <c r="J318" s="43">
        <f>_xlfn.AGGREGATE(3,5,Compétences[[#This Row],[Salarié (NOM Prénom)]])</f>
        <v>1</v>
      </c>
    </row>
    <row r="319" spans="1:10" ht="16">
      <c r="A319" s="1" t="s">
        <v>97</v>
      </c>
      <c r="B319" s="1" t="s">
        <v>88</v>
      </c>
      <c r="C319" s="1" t="s">
        <v>126</v>
      </c>
      <c r="D319" s="21">
        <v>1</v>
      </c>
      <c r="E319" s="40">
        <v>2</v>
      </c>
      <c r="F319"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19" s="42" t="str">
        <f>IF(Compétences[[#This Row],[Salarié (NOM Prénom)]]="","",IF(_xlfn.XLOOKUP(Compétences[[#This Row],[Salarié (NOM Prénom)]],Salariés[NOM et Prénom],Salariés[N+1 (NOM Prénom)])=0,"",_xlfn.XLOOKUP(Compétences[[#This Row],[Salarié (NOM Prénom)]],Salariés[NOM et Prénom],Salariés[N+1 (NOM Prénom)])))</f>
        <v>ALARIE Léo</v>
      </c>
      <c r="H319" s="42" t="str">
        <f>IF(Compétences[[#This Row],[Salarié (NOM Prénom)]]="","",IF(_xlfn.XLOOKUP(Compétences[[#This Row],[Salarié (NOM Prénom)]],Salariés[NOM et Prénom],Salariés[Sexe])=0,"",_xlfn.XLOOKUP(Compétences[[#This Row],[Salarié (NOM Prénom)]],Salariés[NOM et Prénom],Salariés[Sexe])))</f>
        <v>Homme</v>
      </c>
      <c r="I319" s="42" t="str">
        <f>IF(Compétences[[#This Row],[Salarié (NOM Prénom)]]="","",IF(_xlfn.XLOOKUP(Compétences[[#This Row],[Salarié (NOM Prénom)]],Salariés[NOM et Prénom],Salariés[Service])=0,"",_xlfn.XLOOKUP(Compétences[[#This Row],[Salarié (NOM Prénom)]],Salariés[NOM et Prénom],Salariés[Service])))</f>
        <v>Vente</v>
      </c>
      <c r="J319" s="43">
        <f>_xlfn.AGGREGATE(3,5,Compétences[[#This Row],[Salarié (NOM Prénom)]])</f>
        <v>1</v>
      </c>
    </row>
    <row r="320" spans="1:10" ht="16">
      <c r="A320" s="1" t="s">
        <v>97</v>
      </c>
      <c r="B320" s="1" t="s">
        <v>88</v>
      </c>
      <c r="C320" s="1" t="s">
        <v>139</v>
      </c>
      <c r="D320" s="21">
        <v>2</v>
      </c>
      <c r="E320" s="40">
        <v>2</v>
      </c>
      <c r="F320"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0" s="42" t="str">
        <f>IF(Compétences[[#This Row],[Salarié (NOM Prénom)]]="","",IF(_xlfn.XLOOKUP(Compétences[[#This Row],[Salarié (NOM Prénom)]],Salariés[NOM et Prénom],Salariés[N+1 (NOM Prénom)])=0,"",_xlfn.XLOOKUP(Compétences[[#This Row],[Salarié (NOM Prénom)]],Salariés[NOM et Prénom],Salariés[N+1 (NOM Prénom)])))</f>
        <v>ALARIE Léo</v>
      </c>
      <c r="H320" s="42" t="str">
        <f>IF(Compétences[[#This Row],[Salarié (NOM Prénom)]]="","",IF(_xlfn.XLOOKUP(Compétences[[#This Row],[Salarié (NOM Prénom)]],Salariés[NOM et Prénom],Salariés[Sexe])=0,"",_xlfn.XLOOKUP(Compétences[[#This Row],[Salarié (NOM Prénom)]],Salariés[NOM et Prénom],Salariés[Sexe])))</f>
        <v>Homme</v>
      </c>
      <c r="I320" s="42" t="str">
        <f>IF(Compétences[[#This Row],[Salarié (NOM Prénom)]]="","",IF(_xlfn.XLOOKUP(Compétences[[#This Row],[Salarié (NOM Prénom)]],Salariés[NOM et Prénom],Salariés[Service])=0,"",_xlfn.XLOOKUP(Compétences[[#This Row],[Salarié (NOM Prénom)]],Salariés[NOM et Prénom],Salariés[Service])))</f>
        <v>Vente</v>
      </c>
      <c r="J320" s="43">
        <f>_xlfn.AGGREGATE(3,5,Compétences[[#This Row],[Salarié (NOM Prénom)]])</f>
        <v>1</v>
      </c>
    </row>
    <row r="321" spans="1:10" ht="16">
      <c r="A321" s="1" t="s">
        <v>97</v>
      </c>
      <c r="B321" s="1" t="s">
        <v>88</v>
      </c>
      <c r="C321" s="1" t="s">
        <v>145</v>
      </c>
      <c r="D321" s="21">
        <v>2</v>
      </c>
      <c r="E321" s="40">
        <v>2</v>
      </c>
      <c r="F321"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1" s="42" t="str">
        <f>IF(Compétences[[#This Row],[Salarié (NOM Prénom)]]="","",IF(_xlfn.XLOOKUP(Compétences[[#This Row],[Salarié (NOM Prénom)]],Salariés[NOM et Prénom],Salariés[N+1 (NOM Prénom)])=0,"",_xlfn.XLOOKUP(Compétences[[#This Row],[Salarié (NOM Prénom)]],Salariés[NOM et Prénom],Salariés[N+1 (NOM Prénom)])))</f>
        <v>ALARIE Léo</v>
      </c>
      <c r="H321" s="42" t="str">
        <f>IF(Compétences[[#This Row],[Salarié (NOM Prénom)]]="","",IF(_xlfn.XLOOKUP(Compétences[[#This Row],[Salarié (NOM Prénom)]],Salariés[NOM et Prénom],Salariés[Sexe])=0,"",_xlfn.XLOOKUP(Compétences[[#This Row],[Salarié (NOM Prénom)]],Salariés[NOM et Prénom],Salariés[Sexe])))</f>
        <v>Homme</v>
      </c>
      <c r="I321" s="42" t="str">
        <f>IF(Compétences[[#This Row],[Salarié (NOM Prénom)]]="","",IF(_xlfn.XLOOKUP(Compétences[[#This Row],[Salarié (NOM Prénom)]],Salariés[NOM et Prénom],Salariés[Service])=0,"",_xlfn.XLOOKUP(Compétences[[#This Row],[Salarié (NOM Prénom)]],Salariés[NOM et Prénom],Salariés[Service])))</f>
        <v>Vente</v>
      </c>
      <c r="J321" s="43">
        <f>_xlfn.AGGREGATE(3,5,Compétences[[#This Row],[Salarié (NOM Prénom)]])</f>
        <v>1</v>
      </c>
    </row>
    <row r="322" spans="1:10" ht="16">
      <c r="A322" s="1" t="s">
        <v>97</v>
      </c>
      <c r="B322" s="1" t="s">
        <v>88</v>
      </c>
      <c r="C322" s="1" t="s">
        <v>146</v>
      </c>
      <c r="D322" s="21">
        <v>4</v>
      </c>
      <c r="E322" s="40">
        <v>3</v>
      </c>
      <c r="F322"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2" s="42" t="str">
        <f>IF(Compétences[[#This Row],[Salarié (NOM Prénom)]]="","",IF(_xlfn.XLOOKUP(Compétences[[#This Row],[Salarié (NOM Prénom)]],Salariés[NOM et Prénom],Salariés[N+1 (NOM Prénom)])=0,"",_xlfn.XLOOKUP(Compétences[[#This Row],[Salarié (NOM Prénom)]],Salariés[NOM et Prénom],Salariés[N+1 (NOM Prénom)])))</f>
        <v>ALARIE Léo</v>
      </c>
      <c r="H322" s="42" t="str">
        <f>IF(Compétences[[#This Row],[Salarié (NOM Prénom)]]="","",IF(_xlfn.XLOOKUP(Compétences[[#This Row],[Salarié (NOM Prénom)]],Salariés[NOM et Prénom],Salariés[Sexe])=0,"",_xlfn.XLOOKUP(Compétences[[#This Row],[Salarié (NOM Prénom)]],Salariés[NOM et Prénom],Salariés[Sexe])))</f>
        <v>Homme</v>
      </c>
      <c r="I322" s="42" t="str">
        <f>IF(Compétences[[#This Row],[Salarié (NOM Prénom)]]="","",IF(_xlfn.XLOOKUP(Compétences[[#This Row],[Salarié (NOM Prénom)]],Salariés[NOM et Prénom],Salariés[Service])=0,"",_xlfn.XLOOKUP(Compétences[[#This Row],[Salarié (NOM Prénom)]],Salariés[NOM et Prénom],Salariés[Service])))</f>
        <v>Vente</v>
      </c>
      <c r="J322" s="43">
        <f>_xlfn.AGGREGATE(3,5,Compétences[[#This Row],[Salarié (NOM Prénom)]])</f>
        <v>1</v>
      </c>
    </row>
    <row r="323" spans="1:10" ht="16">
      <c r="A323" s="1" t="s">
        <v>97</v>
      </c>
      <c r="B323" s="1" t="s">
        <v>94</v>
      </c>
      <c r="C323" s="1" t="s">
        <v>95</v>
      </c>
      <c r="D323" s="21">
        <v>1</v>
      </c>
      <c r="E323" s="40">
        <v>2</v>
      </c>
      <c r="F323"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3" s="42" t="str">
        <f>IF(Compétences[[#This Row],[Salarié (NOM Prénom)]]="","",IF(_xlfn.XLOOKUP(Compétences[[#This Row],[Salarié (NOM Prénom)]],Salariés[NOM et Prénom],Salariés[N+1 (NOM Prénom)])=0,"",_xlfn.XLOOKUP(Compétences[[#This Row],[Salarié (NOM Prénom)]],Salariés[NOM et Prénom],Salariés[N+1 (NOM Prénom)])))</f>
        <v>ALARIE Léo</v>
      </c>
      <c r="H323" s="42" t="str">
        <f>IF(Compétences[[#This Row],[Salarié (NOM Prénom)]]="","",IF(_xlfn.XLOOKUP(Compétences[[#This Row],[Salarié (NOM Prénom)]],Salariés[NOM et Prénom],Salariés[Sexe])=0,"",_xlfn.XLOOKUP(Compétences[[#This Row],[Salarié (NOM Prénom)]],Salariés[NOM et Prénom],Salariés[Sexe])))</f>
        <v>Homme</v>
      </c>
      <c r="I323" s="42" t="str">
        <f>IF(Compétences[[#This Row],[Salarié (NOM Prénom)]]="","",IF(_xlfn.XLOOKUP(Compétences[[#This Row],[Salarié (NOM Prénom)]],Salariés[NOM et Prénom],Salariés[Service])=0,"",_xlfn.XLOOKUP(Compétences[[#This Row],[Salarié (NOM Prénom)]],Salariés[NOM et Prénom],Salariés[Service])))</f>
        <v>Vente</v>
      </c>
      <c r="J323" s="43">
        <f>_xlfn.AGGREGATE(3,5,Compétences[[#This Row],[Salarié (NOM Prénom)]])</f>
        <v>1</v>
      </c>
    </row>
    <row r="324" spans="1:10" ht="16">
      <c r="A324" s="1" t="s">
        <v>97</v>
      </c>
      <c r="B324" s="1" t="s">
        <v>94</v>
      </c>
      <c r="C324" s="1" t="s">
        <v>128</v>
      </c>
      <c r="D324" s="21">
        <v>3</v>
      </c>
      <c r="E324" s="40">
        <v>1</v>
      </c>
      <c r="F324"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4" s="42" t="str">
        <f>IF(Compétences[[#This Row],[Salarié (NOM Prénom)]]="","",IF(_xlfn.XLOOKUP(Compétences[[#This Row],[Salarié (NOM Prénom)]],Salariés[NOM et Prénom],Salariés[N+1 (NOM Prénom)])=0,"",_xlfn.XLOOKUP(Compétences[[#This Row],[Salarié (NOM Prénom)]],Salariés[NOM et Prénom],Salariés[N+1 (NOM Prénom)])))</f>
        <v>ALARIE Léo</v>
      </c>
      <c r="H324" s="42" t="str">
        <f>IF(Compétences[[#This Row],[Salarié (NOM Prénom)]]="","",IF(_xlfn.XLOOKUP(Compétences[[#This Row],[Salarié (NOM Prénom)]],Salariés[NOM et Prénom],Salariés[Sexe])=0,"",_xlfn.XLOOKUP(Compétences[[#This Row],[Salarié (NOM Prénom)]],Salariés[NOM et Prénom],Salariés[Sexe])))</f>
        <v>Homme</v>
      </c>
      <c r="I324" s="42" t="str">
        <f>IF(Compétences[[#This Row],[Salarié (NOM Prénom)]]="","",IF(_xlfn.XLOOKUP(Compétences[[#This Row],[Salarié (NOM Prénom)]],Salariés[NOM et Prénom],Salariés[Service])=0,"",_xlfn.XLOOKUP(Compétences[[#This Row],[Salarié (NOM Prénom)]],Salariés[NOM et Prénom],Salariés[Service])))</f>
        <v>Vente</v>
      </c>
      <c r="J324" s="43">
        <f>_xlfn.AGGREGATE(3,5,Compétences[[#This Row],[Salarié (NOM Prénom)]])</f>
        <v>1</v>
      </c>
    </row>
    <row r="325" spans="1:10" ht="16">
      <c r="A325" s="1" t="s">
        <v>97</v>
      </c>
      <c r="B325" s="1" t="s">
        <v>94</v>
      </c>
      <c r="C325" s="1" t="s">
        <v>143</v>
      </c>
      <c r="D325" s="21">
        <v>1</v>
      </c>
      <c r="E325" s="40">
        <v>3</v>
      </c>
      <c r="F325" s="41" t="str">
        <f>IF(Compétences[[#This Row],[Salarié (NOM Prénom)]]="","",IF(_xlfn.XLOOKUP(Compétences[[#This Row],[Salarié (NOM Prénom)]],Salariés[NOM et Prénom],Salariés[Métier actuel])=0,"",_xlfn.XLOOKUP(Compétences[[#This Row],[Salarié (NOM Prénom)]],Salariés[NOM et Prénom],Salariés[Métier actuel])))</f>
        <v>Agent commercial</v>
      </c>
      <c r="G325" s="42" t="str">
        <f>IF(Compétences[[#This Row],[Salarié (NOM Prénom)]]="","",IF(_xlfn.XLOOKUP(Compétences[[#This Row],[Salarié (NOM Prénom)]],Salariés[NOM et Prénom],Salariés[N+1 (NOM Prénom)])=0,"",_xlfn.XLOOKUP(Compétences[[#This Row],[Salarié (NOM Prénom)]],Salariés[NOM et Prénom],Salariés[N+1 (NOM Prénom)])))</f>
        <v>ALARIE Léo</v>
      </c>
      <c r="H325" s="42" t="str">
        <f>IF(Compétences[[#This Row],[Salarié (NOM Prénom)]]="","",IF(_xlfn.XLOOKUP(Compétences[[#This Row],[Salarié (NOM Prénom)]],Salariés[NOM et Prénom],Salariés[Sexe])=0,"",_xlfn.XLOOKUP(Compétences[[#This Row],[Salarié (NOM Prénom)]],Salariés[NOM et Prénom],Salariés[Sexe])))</f>
        <v>Homme</v>
      </c>
      <c r="I325" s="42" t="str">
        <f>IF(Compétences[[#This Row],[Salarié (NOM Prénom)]]="","",IF(_xlfn.XLOOKUP(Compétences[[#This Row],[Salarié (NOM Prénom)]],Salariés[NOM et Prénom],Salariés[Service])=0,"",_xlfn.XLOOKUP(Compétences[[#This Row],[Salarié (NOM Prénom)]],Salariés[NOM et Prénom],Salariés[Service])))</f>
        <v>Vente</v>
      </c>
      <c r="J325" s="43">
        <f>_xlfn.AGGREGATE(3,5,Compétences[[#This Row],[Salarié (NOM Prénom)]])</f>
        <v>1</v>
      </c>
    </row>
    <row r="326" spans="1:10" ht="32">
      <c r="A326" s="1" t="s">
        <v>32</v>
      </c>
      <c r="B326" s="1" t="s">
        <v>88</v>
      </c>
      <c r="C326" s="1" t="s">
        <v>117</v>
      </c>
      <c r="D326" s="21">
        <v>4</v>
      </c>
      <c r="E326" s="40">
        <v>2</v>
      </c>
      <c r="F326"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26" s="42" t="str">
        <f>IF(Compétences[[#This Row],[Salarié (NOM Prénom)]]="","",IF(_xlfn.XLOOKUP(Compétences[[#This Row],[Salarié (NOM Prénom)]],Salariés[NOM et Prénom],Salariés[N+1 (NOM Prénom)])=0,"",_xlfn.XLOOKUP(Compétences[[#This Row],[Salarié (NOM Prénom)]],Salariés[NOM et Prénom],Salariés[N+1 (NOM Prénom)])))</f>
        <v>THÉVENET Marie</v>
      </c>
      <c r="H326" s="42" t="str">
        <f>IF(Compétences[[#This Row],[Salarié (NOM Prénom)]]="","",IF(_xlfn.XLOOKUP(Compétences[[#This Row],[Salarié (NOM Prénom)]],Salariés[NOM et Prénom],Salariés[Sexe])=0,"",_xlfn.XLOOKUP(Compétences[[#This Row],[Salarié (NOM Prénom)]],Salariés[NOM et Prénom],Salariés[Sexe])))</f>
        <v>Femme</v>
      </c>
      <c r="I326" s="42" t="str">
        <f>IF(Compétences[[#This Row],[Salarié (NOM Prénom)]]="","",IF(_xlfn.XLOOKUP(Compétences[[#This Row],[Salarié (NOM Prénom)]],Salariés[NOM et Prénom],Salariés[Service])=0,"",_xlfn.XLOOKUP(Compétences[[#This Row],[Salarié (NOM Prénom)]],Salariés[NOM et Prénom],Salariés[Service])))</f>
        <v>Marketing</v>
      </c>
      <c r="J326" s="43">
        <f>_xlfn.AGGREGATE(3,5,Compétences[[#This Row],[Salarié (NOM Prénom)]])</f>
        <v>1</v>
      </c>
    </row>
    <row r="327" spans="1:10" ht="32">
      <c r="A327" s="1" t="s">
        <v>32</v>
      </c>
      <c r="B327" s="1" t="s">
        <v>88</v>
      </c>
      <c r="C327" s="1" t="s">
        <v>119</v>
      </c>
      <c r="D327" s="21">
        <v>3</v>
      </c>
      <c r="E327" s="40">
        <v>3</v>
      </c>
      <c r="F327"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27" s="42" t="str">
        <f>IF(Compétences[[#This Row],[Salarié (NOM Prénom)]]="","",IF(_xlfn.XLOOKUP(Compétences[[#This Row],[Salarié (NOM Prénom)]],Salariés[NOM et Prénom],Salariés[N+1 (NOM Prénom)])=0,"",_xlfn.XLOOKUP(Compétences[[#This Row],[Salarié (NOM Prénom)]],Salariés[NOM et Prénom],Salariés[N+1 (NOM Prénom)])))</f>
        <v>THÉVENET Marie</v>
      </c>
      <c r="H327" s="42" t="str">
        <f>IF(Compétences[[#This Row],[Salarié (NOM Prénom)]]="","",IF(_xlfn.XLOOKUP(Compétences[[#This Row],[Salarié (NOM Prénom)]],Salariés[NOM et Prénom],Salariés[Sexe])=0,"",_xlfn.XLOOKUP(Compétences[[#This Row],[Salarié (NOM Prénom)]],Salariés[NOM et Prénom],Salariés[Sexe])))</f>
        <v>Femme</v>
      </c>
      <c r="I327" s="42" t="str">
        <f>IF(Compétences[[#This Row],[Salarié (NOM Prénom)]]="","",IF(_xlfn.XLOOKUP(Compétences[[#This Row],[Salarié (NOM Prénom)]],Salariés[NOM et Prénom],Salariés[Service])=0,"",_xlfn.XLOOKUP(Compétences[[#This Row],[Salarié (NOM Prénom)]],Salariés[NOM et Prénom],Salariés[Service])))</f>
        <v>Marketing</v>
      </c>
      <c r="J327" s="43">
        <f>_xlfn.AGGREGATE(3,5,Compétences[[#This Row],[Salarié (NOM Prénom)]])</f>
        <v>1</v>
      </c>
    </row>
    <row r="328" spans="1:10" ht="32">
      <c r="A328" s="1" t="s">
        <v>32</v>
      </c>
      <c r="B328" s="1" t="s">
        <v>88</v>
      </c>
      <c r="C328" s="1" t="s">
        <v>120</v>
      </c>
      <c r="D328" s="21">
        <v>1</v>
      </c>
      <c r="E328" s="40">
        <v>2</v>
      </c>
      <c r="F328"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28" s="42" t="str">
        <f>IF(Compétences[[#This Row],[Salarié (NOM Prénom)]]="","",IF(_xlfn.XLOOKUP(Compétences[[#This Row],[Salarié (NOM Prénom)]],Salariés[NOM et Prénom],Salariés[N+1 (NOM Prénom)])=0,"",_xlfn.XLOOKUP(Compétences[[#This Row],[Salarié (NOM Prénom)]],Salariés[NOM et Prénom],Salariés[N+1 (NOM Prénom)])))</f>
        <v>THÉVENET Marie</v>
      </c>
      <c r="H328" s="42" t="str">
        <f>IF(Compétences[[#This Row],[Salarié (NOM Prénom)]]="","",IF(_xlfn.XLOOKUP(Compétences[[#This Row],[Salarié (NOM Prénom)]],Salariés[NOM et Prénom],Salariés[Sexe])=0,"",_xlfn.XLOOKUP(Compétences[[#This Row],[Salarié (NOM Prénom)]],Salariés[NOM et Prénom],Salariés[Sexe])))</f>
        <v>Femme</v>
      </c>
      <c r="I328" s="42" t="str">
        <f>IF(Compétences[[#This Row],[Salarié (NOM Prénom)]]="","",IF(_xlfn.XLOOKUP(Compétences[[#This Row],[Salarié (NOM Prénom)]],Salariés[NOM et Prénom],Salariés[Service])=0,"",_xlfn.XLOOKUP(Compétences[[#This Row],[Salarié (NOM Prénom)]],Salariés[NOM et Prénom],Salariés[Service])))</f>
        <v>Marketing</v>
      </c>
      <c r="J328" s="43">
        <f>_xlfn.AGGREGATE(3,5,Compétences[[#This Row],[Salarié (NOM Prénom)]])</f>
        <v>1</v>
      </c>
    </row>
    <row r="329" spans="1:10" ht="32">
      <c r="A329" s="1" t="s">
        <v>32</v>
      </c>
      <c r="B329" s="1" t="s">
        <v>88</v>
      </c>
      <c r="C329" s="1" t="s">
        <v>130</v>
      </c>
      <c r="D329" s="21">
        <v>1</v>
      </c>
      <c r="E329" s="40">
        <v>4</v>
      </c>
      <c r="F329"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29" s="42" t="str">
        <f>IF(Compétences[[#This Row],[Salarié (NOM Prénom)]]="","",IF(_xlfn.XLOOKUP(Compétences[[#This Row],[Salarié (NOM Prénom)]],Salariés[NOM et Prénom],Salariés[N+1 (NOM Prénom)])=0,"",_xlfn.XLOOKUP(Compétences[[#This Row],[Salarié (NOM Prénom)]],Salariés[NOM et Prénom],Salariés[N+1 (NOM Prénom)])))</f>
        <v>THÉVENET Marie</v>
      </c>
      <c r="H329" s="42" t="str">
        <f>IF(Compétences[[#This Row],[Salarié (NOM Prénom)]]="","",IF(_xlfn.XLOOKUP(Compétences[[#This Row],[Salarié (NOM Prénom)]],Salariés[NOM et Prénom],Salariés[Sexe])=0,"",_xlfn.XLOOKUP(Compétences[[#This Row],[Salarié (NOM Prénom)]],Salariés[NOM et Prénom],Salariés[Sexe])))</f>
        <v>Femme</v>
      </c>
      <c r="I329" s="42" t="str">
        <f>IF(Compétences[[#This Row],[Salarié (NOM Prénom)]]="","",IF(_xlfn.XLOOKUP(Compétences[[#This Row],[Salarié (NOM Prénom)]],Salariés[NOM et Prénom],Salariés[Service])=0,"",_xlfn.XLOOKUP(Compétences[[#This Row],[Salarié (NOM Prénom)]],Salariés[NOM et Prénom],Salariés[Service])))</f>
        <v>Marketing</v>
      </c>
      <c r="J329" s="43">
        <f>_xlfn.AGGREGATE(3,5,Compétences[[#This Row],[Salarié (NOM Prénom)]])</f>
        <v>1</v>
      </c>
    </row>
    <row r="330" spans="1:10" ht="32">
      <c r="A330" s="1" t="s">
        <v>32</v>
      </c>
      <c r="B330" s="1" t="s">
        <v>88</v>
      </c>
      <c r="C330" s="1" t="s">
        <v>138</v>
      </c>
      <c r="D330" s="21">
        <v>1</v>
      </c>
      <c r="E330" s="40">
        <v>4</v>
      </c>
      <c r="F330"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0"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0" s="42" t="str">
        <f>IF(Compétences[[#This Row],[Salarié (NOM Prénom)]]="","",IF(_xlfn.XLOOKUP(Compétences[[#This Row],[Salarié (NOM Prénom)]],Salariés[NOM et Prénom],Salariés[Sexe])=0,"",_xlfn.XLOOKUP(Compétences[[#This Row],[Salarié (NOM Prénom)]],Salariés[NOM et Prénom],Salariés[Sexe])))</f>
        <v>Femme</v>
      </c>
      <c r="I330" s="42" t="str">
        <f>IF(Compétences[[#This Row],[Salarié (NOM Prénom)]]="","",IF(_xlfn.XLOOKUP(Compétences[[#This Row],[Salarié (NOM Prénom)]],Salariés[NOM et Prénom],Salariés[Service])=0,"",_xlfn.XLOOKUP(Compétences[[#This Row],[Salarié (NOM Prénom)]],Salariés[NOM et Prénom],Salariés[Service])))</f>
        <v>Marketing</v>
      </c>
      <c r="J330" s="43">
        <f>_xlfn.AGGREGATE(3,5,Compétences[[#This Row],[Salarié (NOM Prénom)]])</f>
        <v>1</v>
      </c>
    </row>
    <row r="331" spans="1:10" ht="32">
      <c r="A331" s="1" t="s">
        <v>32</v>
      </c>
      <c r="B331" s="1" t="s">
        <v>88</v>
      </c>
      <c r="C331" s="1" t="s">
        <v>139</v>
      </c>
      <c r="D331" s="21">
        <v>4</v>
      </c>
      <c r="E331" s="40">
        <v>4</v>
      </c>
      <c r="F331"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1"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1" s="42" t="str">
        <f>IF(Compétences[[#This Row],[Salarié (NOM Prénom)]]="","",IF(_xlfn.XLOOKUP(Compétences[[#This Row],[Salarié (NOM Prénom)]],Salariés[NOM et Prénom],Salariés[Sexe])=0,"",_xlfn.XLOOKUP(Compétences[[#This Row],[Salarié (NOM Prénom)]],Salariés[NOM et Prénom],Salariés[Sexe])))</f>
        <v>Femme</v>
      </c>
      <c r="I331" s="42" t="str">
        <f>IF(Compétences[[#This Row],[Salarié (NOM Prénom)]]="","",IF(_xlfn.XLOOKUP(Compétences[[#This Row],[Salarié (NOM Prénom)]],Salariés[NOM et Prénom],Salariés[Service])=0,"",_xlfn.XLOOKUP(Compétences[[#This Row],[Salarié (NOM Prénom)]],Salariés[NOM et Prénom],Salariés[Service])))</f>
        <v>Marketing</v>
      </c>
      <c r="J331" s="43">
        <f>_xlfn.AGGREGATE(3,5,Compétences[[#This Row],[Salarié (NOM Prénom)]])</f>
        <v>1</v>
      </c>
    </row>
    <row r="332" spans="1:10" ht="32">
      <c r="A332" s="1" t="s">
        <v>32</v>
      </c>
      <c r="B332" s="1" t="s">
        <v>88</v>
      </c>
      <c r="C332" s="1" t="s">
        <v>142</v>
      </c>
      <c r="D332" s="21">
        <v>1</v>
      </c>
      <c r="E332" s="40">
        <v>2</v>
      </c>
      <c r="F332"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2"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2" s="42" t="str">
        <f>IF(Compétences[[#This Row],[Salarié (NOM Prénom)]]="","",IF(_xlfn.XLOOKUP(Compétences[[#This Row],[Salarié (NOM Prénom)]],Salariés[NOM et Prénom],Salariés[Sexe])=0,"",_xlfn.XLOOKUP(Compétences[[#This Row],[Salarié (NOM Prénom)]],Salariés[NOM et Prénom],Salariés[Sexe])))</f>
        <v>Femme</v>
      </c>
      <c r="I332" s="42" t="str">
        <f>IF(Compétences[[#This Row],[Salarié (NOM Prénom)]]="","",IF(_xlfn.XLOOKUP(Compétences[[#This Row],[Salarié (NOM Prénom)]],Salariés[NOM et Prénom],Salariés[Service])=0,"",_xlfn.XLOOKUP(Compétences[[#This Row],[Salarié (NOM Prénom)]],Salariés[NOM et Prénom],Salariés[Service])))</f>
        <v>Marketing</v>
      </c>
      <c r="J332" s="43">
        <f>_xlfn.AGGREGATE(3,5,Compétences[[#This Row],[Salarié (NOM Prénom)]])</f>
        <v>1</v>
      </c>
    </row>
    <row r="333" spans="1:10" ht="32">
      <c r="A333" s="1" t="s">
        <v>32</v>
      </c>
      <c r="B333" s="1" t="s">
        <v>94</v>
      </c>
      <c r="C333" s="1" t="s">
        <v>95</v>
      </c>
      <c r="D333" s="21">
        <v>4</v>
      </c>
      <c r="E333" s="40">
        <v>1</v>
      </c>
      <c r="F333"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3"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3" s="42" t="str">
        <f>IF(Compétences[[#This Row],[Salarié (NOM Prénom)]]="","",IF(_xlfn.XLOOKUP(Compétences[[#This Row],[Salarié (NOM Prénom)]],Salariés[NOM et Prénom],Salariés[Sexe])=0,"",_xlfn.XLOOKUP(Compétences[[#This Row],[Salarié (NOM Prénom)]],Salariés[NOM et Prénom],Salariés[Sexe])))</f>
        <v>Femme</v>
      </c>
      <c r="I333" s="42" t="str">
        <f>IF(Compétences[[#This Row],[Salarié (NOM Prénom)]]="","",IF(_xlfn.XLOOKUP(Compétences[[#This Row],[Salarié (NOM Prénom)]],Salariés[NOM et Prénom],Salariés[Service])=0,"",_xlfn.XLOOKUP(Compétences[[#This Row],[Salarié (NOM Prénom)]],Salariés[NOM et Prénom],Salariés[Service])))</f>
        <v>Marketing</v>
      </c>
      <c r="J333" s="43">
        <f>_xlfn.AGGREGATE(3,5,Compétences[[#This Row],[Salarié (NOM Prénom)]])</f>
        <v>1</v>
      </c>
    </row>
    <row r="334" spans="1:10" ht="32">
      <c r="A334" s="1" t="s">
        <v>32</v>
      </c>
      <c r="B334" s="1" t="s">
        <v>94</v>
      </c>
      <c r="C334" s="1" t="s">
        <v>98</v>
      </c>
      <c r="D334" s="21">
        <v>1</v>
      </c>
      <c r="E334" s="40">
        <v>3</v>
      </c>
      <c r="F334"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4"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4" s="42" t="str">
        <f>IF(Compétences[[#This Row],[Salarié (NOM Prénom)]]="","",IF(_xlfn.XLOOKUP(Compétences[[#This Row],[Salarié (NOM Prénom)]],Salariés[NOM et Prénom],Salariés[Sexe])=0,"",_xlfn.XLOOKUP(Compétences[[#This Row],[Salarié (NOM Prénom)]],Salariés[NOM et Prénom],Salariés[Sexe])))</f>
        <v>Femme</v>
      </c>
      <c r="I334" s="42" t="str">
        <f>IF(Compétences[[#This Row],[Salarié (NOM Prénom)]]="","",IF(_xlfn.XLOOKUP(Compétences[[#This Row],[Salarié (NOM Prénom)]],Salariés[NOM et Prénom],Salariés[Service])=0,"",_xlfn.XLOOKUP(Compétences[[#This Row],[Salarié (NOM Prénom)]],Salariés[NOM et Prénom],Salariés[Service])))</f>
        <v>Marketing</v>
      </c>
      <c r="J334" s="43">
        <f>_xlfn.AGGREGATE(3,5,Compétences[[#This Row],[Salarié (NOM Prénom)]])</f>
        <v>1</v>
      </c>
    </row>
    <row r="335" spans="1:10" ht="32">
      <c r="A335" s="1" t="s">
        <v>32</v>
      </c>
      <c r="B335" s="1" t="s">
        <v>94</v>
      </c>
      <c r="C335" s="1" t="s">
        <v>116</v>
      </c>
      <c r="D335" s="21">
        <v>2</v>
      </c>
      <c r="E335" s="40">
        <v>4</v>
      </c>
      <c r="F335"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5"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5" s="42" t="str">
        <f>IF(Compétences[[#This Row],[Salarié (NOM Prénom)]]="","",IF(_xlfn.XLOOKUP(Compétences[[#This Row],[Salarié (NOM Prénom)]],Salariés[NOM et Prénom],Salariés[Sexe])=0,"",_xlfn.XLOOKUP(Compétences[[#This Row],[Salarié (NOM Prénom)]],Salariés[NOM et Prénom],Salariés[Sexe])))</f>
        <v>Femme</v>
      </c>
      <c r="I335" s="42" t="str">
        <f>IF(Compétences[[#This Row],[Salarié (NOM Prénom)]]="","",IF(_xlfn.XLOOKUP(Compétences[[#This Row],[Salarié (NOM Prénom)]],Salariés[NOM et Prénom],Salariés[Service])=0,"",_xlfn.XLOOKUP(Compétences[[#This Row],[Salarié (NOM Prénom)]],Salariés[NOM et Prénom],Salariés[Service])))</f>
        <v>Marketing</v>
      </c>
      <c r="J335" s="43">
        <f>_xlfn.AGGREGATE(3,5,Compétences[[#This Row],[Salarié (NOM Prénom)]])</f>
        <v>1</v>
      </c>
    </row>
    <row r="336" spans="1:10" ht="32">
      <c r="A336" s="1" t="s">
        <v>32</v>
      </c>
      <c r="B336" s="1" t="s">
        <v>94</v>
      </c>
      <c r="C336" s="1" t="s">
        <v>129</v>
      </c>
      <c r="D336" s="21">
        <v>1</v>
      </c>
      <c r="E336" s="40">
        <v>3</v>
      </c>
      <c r="F336"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6"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6" s="42" t="str">
        <f>IF(Compétences[[#This Row],[Salarié (NOM Prénom)]]="","",IF(_xlfn.XLOOKUP(Compétences[[#This Row],[Salarié (NOM Prénom)]],Salariés[NOM et Prénom],Salariés[Sexe])=0,"",_xlfn.XLOOKUP(Compétences[[#This Row],[Salarié (NOM Prénom)]],Salariés[NOM et Prénom],Salariés[Sexe])))</f>
        <v>Femme</v>
      </c>
      <c r="I336" s="42" t="str">
        <f>IF(Compétences[[#This Row],[Salarié (NOM Prénom)]]="","",IF(_xlfn.XLOOKUP(Compétences[[#This Row],[Salarié (NOM Prénom)]],Salariés[NOM et Prénom],Salariés[Service])=0,"",_xlfn.XLOOKUP(Compétences[[#This Row],[Salarié (NOM Prénom)]],Salariés[NOM et Prénom],Salariés[Service])))</f>
        <v>Marketing</v>
      </c>
      <c r="J336" s="43">
        <f>_xlfn.AGGREGATE(3,5,Compétences[[#This Row],[Salarié (NOM Prénom)]])</f>
        <v>1</v>
      </c>
    </row>
    <row r="337" spans="1:10" ht="32">
      <c r="A337" s="1" t="s">
        <v>32</v>
      </c>
      <c r="B337" s="1" t="s">
        <v>94</v>
      </c>
      <c r="C337" s="1" t="s">
        <v>131</v>
      </c>
      <c r="D337" s="21">
        <v>4</v>
      </c>
      <c r="E337" s="40">
        <v>1</v>
      </c>
      <c r="F337"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7"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7" s="42" t="str">
        <f>IF(Compétences[[#This Row],[Salarié (NOM Prénom)]]="","",IF(_xlfn.XLOOKUP(Compétences[[#This Row],[Salarié (NOM Prénom)]],Salariés[NOM et Prénom],Salariés[Sexe])=0,"",_xlfn.XLOOKUP(Compétences[[#This Row],[Salarié (NOM Prénom)]],Salariés[NOM et Prénom],Salariés[Sexe])))</f>
        <v>Femme</v>
      </c>
      <c r="I337" s="42" t="str">
        <f>IF(Compétences[[#This Row],[Salarié (NOM Prénom)]]="","",IF(_xlfn.XLOOKUP(Compétences[[#This Row],[Salarié (NOM Prénom)]],Salariés[NOM et Prénom],Salariés[Service])=0,"",_xlfn.XLOOKUP(Compétences[[#This Row],[Salarié (NOM Prénom)]],Salariés[NOM et Prénom],Salariés[Service])))</f>
        <v>Marketing</v>
      </c>
      <c r="J337" s="43">
        <f>_xlfn.AGGREGATE(3,5,Compétences[[#This Row],[Salarié (NOM Prénom)]])</f>
        <v>1</v>
      </c>
    </row>
    <row r="338" spans="1:10" ht="32">
      <c r="A338" s="1" t="s">
        <v>32</v>
      </c>
      <c r="B338" s="1" t="s">
        <v>94</v>
      </c>
      <c r="C338" s="1" t="s">
        <v>137</v>
      </c>
      <c r="D338" s="21">
        <v>2</v>
      </c>
      <c r="E338" s="40">
        <v>1</v>
      </c>
      <c r="F338" s="41" t="str">
        <f>IF(Compétences[[#This Row],[Salarié (NOM Prénom)]]="","",IF(_xlfn.XLOOKUP(Compétences[[#This Row],[Salarié (NOM Prénom)]],Salariés[NOM et Prénom],Salariés[Métier actuel])=0,"",_xlfn.XLOOKUP(Compétences[[#This Row],[Salarié (NOM Prénom)]],Salariés[NOM et Prénom],Salariés[Métier actuel])))</f>
        <v>Gestionnaire de campagnes publicitaires</v>
      </c>
      <c r="G338" s="42" t="str">
        <f>IF(Compétences[[#This Row],[Salarié (NOM Prénom)]]="","",IF(_xlfn.XLOOKUP(Compétences[[#This Row],[Salarié (NOM Prénom)]],Salariés[NOM et Prénom],Salariés[N+1 (NOM Prénom)])=0,"",_xlfn.XLOOKUP(Compétences[[#This Row],[Salarié (NOM Prénom)]],Salariés[NOM et Prénom],Salariés[N+1 (NOM Prénom)])))</f>
        <v>THÉVENET Marie</v>
      </c>
      <c r="H338" s="42" t="str">
        <f>IF(Compétences[[#This Row],[Salarié (NOM Prénom)]]="","",IF(_xlfn.XLOOKUP(Compétences[[#This Row],[Salarié (NOM Prénom)]],Salariés[NOM et Prénom],Salariés[Sexe])=0,"",_xlfn.XLOOKUP(Compétences[[#This Row],[Salarié (NOM Prénom)]],Salariés[NOM et Prénom],Salariés[Sexe])))</f>
        <v>Femme</v>
      </c>
      <c r="I338" s="42" t="str">
        <f>IF(Compétences[[#This Row],[Salarié (NOM Prénom)]]="","",IF(_xlfn.XLOOKUP(Compétences[[#This Row],[Salarié (NOM Prénom)]],Salariés[NOM et Prénom],Salariés[Service])=0,"",_xlfn.XLOOKUP(Compétences[[#This Row],[Salarié (NOM Prénom)]],Salariés[NOM et Prénom],Salariés[Service])))</f>
        <v>Marketing</v>
      </c>
      <c r="J338" s="43">
        <f>_xlfn.AGGREGATE(3,5,Compétences[[#This Row],[Salarié (NOM Prénom)]])</f>
        <v>1</v>
      </c>
    </row>
    <row r="339" spans="1:10" ht="16">
      <c r="A339" s="1" t="s">
        <v>157</v>
      </c>
      <c r="B339" s="1" t="s">
        <v>88</v>
      </c>
      <c r="C339" s="1" t="s">
        <v>117</v>
      </c>
      <c r="D339" s="21">
        <v>1</v>
      </c>
      <c r="E339" s="40">
        <v>2</v>
      </c>
      <c r="F339"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39"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39" s="42" t="str">
        <f>IF(Compétences[[#This Row],[Salarié (NOM Prénom)]]="","",IF(_xlfn.XLOOKUP(Compétences[[#This Row],[Salarié (NOM Prénom)]],Salariés[NOM et Prénom],Salariés[Sexe])=0,"",_xlfn.XLOOKUP(Compétences[[#This Row],[Salarié (NOM Prénom)]],Salariés[NOM et Prénom],Salariés[Sexe])))</f>
        <v>Femme</v>
      </c>
      <c r="I339" s="42" t="str">
        <f>IF(Compétences[[#This Row],[Salarié (NOM Prénom)]]="","",IF(_xlfn.XLOOKUP(Compétences[[#This Row],[Salarié (NOM Prénom)]],Salariés[NOM et Prénom],Salariés[Service])=0,"",_xlfn.XLOOKUP(Compétences[[#This Row],[Salarié (NOM Prénom)]],Salariés[NOM et Prénom],Salariés[Service])))</f>
        <v>IT</v>
      </c>
      <c r="J339" s="43">
        <f>_xlfn.AGGREGATE(3,5,Compétences[[#This Row],[Salarié (NOM Prénom)]])</f>
        <v>1</v>
      </c>
    </row>
    <row r="340" spans="1:10" ht="16">
      <c r="A340" s="1" t="s">
        <v>157</v>
      </c>
      <c r="B340" s="1" t="s">
        <v>88</v>
      </c>
      <c r="C340" s="1" t="s">
        <v>126</v>
      </c>
      <c r="D340" s="21">
        <v>2</v>
      </c>
      <c r="E340" s="40">
        <v>3</v>
      </c>
      <c r="F340"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0"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0" s="42" t="str">
        <f>IF(Compétences[[#This Row],[Salarié (NOM Prénom)]]="","",IF(_xlfn.XLOOKUP(Compétences[[#This Row],[Salarié (NOM Prénom)]],Salariés[NOM et Prénom],Salariés[Sexe])=0,"",_xlfn.XLOOKUP(Compétences[[#This Row],[Salarié (NOM Prénom)]],Salariés[NOM et Prénom],Salariés[Sexe])))</f>
        <v>Femme</v>
      </c>
      <c r="I340" s="42" t="str">
        <f>IF(Compétences[[#This Row],[Salarié (NOM Prénom)]]="","",IF(_xlfn.XLOOKUP(Compétences[[#This Row],[Salarié (NOM Prénom)]],Salariés[NOM et Prénom],Salariés[Service])=0,"",_xlfn.XLOOKUP(Compétences[[#This Row],[Salarié (NOM Prénom)]],Salariés[NOM et Prénom],Salariés[Service])))</f>
        <v>IT</v>
      </c>
      <c r="J340" s="43">
        <f>_xlfn.AGGREGATE(3,5,Compétences[[#This Row],[Salarié (NOM Prénom)]])</f>
        <v>1</v>
      </c>
    </row>
    <row r="341" spans="1:10" ht="16">
      <c r="A341" s="1" t="s">
        <v>157</v>
      </c>
      <c r="B341" s="1" t="s">
        <v>88</v>
      </c>
      <c r="C341" s="1" t="s">
        <v>130</v>
      </c>
      <c r="D341" s="21">
        <v>1</v>
      </c>
      <c r="E341" s="40">
        <v>3</v>
      </c>
      <c r="F341"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1"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1" s="42" t="str">
        <f>IF(Compétences[[#This Row],[Salarié (NOM Prénom)]]="","",IF(_xlfn.XLOOKUP(Compétences[[#This Row],[Salarié (NOM Prénom)]],Salariés[NOM et Prénom],Salariés[Sexe])=0,"",_xlfn.XLOOKUP(Compétences[[#This Row],[Salarié (NOM Prénom)]],Salariés[NOM et Prénom],Salariés[Sexe])))</f>
        <v>Femme</v>
      </c>
      <c r="I341" s="42" t="str">
        <f>IF(Compétences[[#This Row],[Salarié (NOM Prénom)]]="","",IF(_xlfn.XLOOKUP(Compétences[[#This Row],[Salarié (NOM Prénom)]],Salariés[NOM et Prénom],Salariés[Service])=0,"",_xlfn.XLOOKUP(Compétences[[#This Row],[Salarié (NOM Prénom)]],Salariés[NOM et Prénom],Salariés[Service])))</f>
        <v>IT</v>
      </c>
      <c r="J341" s="43">
        <f>_xlfn.AGGREGATE(3,5,Compétences[[#This Row],[Salarié (NOM Prénom)]])</f>
        <v>1</v>
      </c>
    </row>
    <row r="342" spans="1:10" ht="16">
      <c r="A342" s="1" t="s">
        <v>157</v>
      </c>
      <c r="B342" s="1" t="s">
        <v>88</v>
      </c>
      <c r="C342" s="1" t="s">
        <v>135</v>
      </c>
      <c r="D342" s="21">
        <v>2</v>
      </c>
      <c r="E342" s="40">
        <v>4</v>
      </c>
      <c r="F342"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2"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2" s="42" t="str">
        <f>IF(Compétences[[#This Row],[Salarié (NOM Prénom)]]="","",IF(_xlfn.XLOOKUP(Compétences[[#This Row],[Salarié (NOM Prénom)]],Salariés[NOM et Prénom],Salariés[Sexe])=0,"",_xlfn.XLOOKUP(Compétences[[#This Row],[Salarié (NOM Prénom)]],Salariés[NOM et Prénom],Salariés[Sexe])))</f>
        <v>Femme</v>
      </c>
      <c r="I342" s="42" t="str">
        <f>IF(Compétences[[#This Row],[Salarié (NOM Prénom)]]="","",IF(_xlfn.XLOOKUP(Compétences[[#This Row],[Salarié (NOM Prénom)]],Salariés[NOM et Prénom],Salariés[Service])=0,"",_xlfn.XLOOKUP(Compétences[[#This Row],[Salarié (NOM Prénom)]],Salariés[NOM et Prénom],Salariés[Service])))</f>
        <v>IT</v>
      </c>
      <c r="J342" s="43">
        <f>_xlfn.AGGREGATE(3,5,Compétences[[#This Row],[Salarié (NOM Prénom)]])</f>
        <v>1</v>
      </c>
    </row>
    <row r="343" spans="1:10" ht="16">
      <c r="A343" s="1" t="s">
        <v>157</v>
      </c>
      <c r="B343" s="1" t="s">
        <v>88</v>
      </c>
      <c r="C343" s="1" t="s">
        <v>139</v>
      </c>
      <c r="D343" s="21">
        <v>2</v>
      </c>
      <c r="E343" s="40">
        <v>3</v>
      </c>
      <c r="F343"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3"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3" s="42" t="str">
        <f>IF(Compétences[[#This Row],[Salarié (NOM Prénom)]]="","",IF(_xlfn.XLOOKUP(Compétences[[#This Row],[Salarié (NOM Prénom)]],Salariés[NOM et Prénom],Salariés[Sexe])=0,"",_xlfn.XLOOKUP(Compétences[[#This Row],[Salarié (NOM Prénom)]],Salariés[NOM et Prénom],Salariés[Sexe])))</f>
        <v>Femme</v>
      </c>
      <c r="I343" s="42" t="str">
        <f>IF(Compétences[[#This Row],[Salarié (NOM Prénom)]]="","",IF(_xlfn.XLOOKUP(Compétences[[#This Row],[Salarié (NOM Prénom)]],Salariés[NOM et Prénom],Salariés[Service])=0,"",_xlfn.XLOOKUP(Compétences[[#This Row],[Salarié (NOM Prénom)]],Salariés[NOM et Prénom],Salariés[Service])))</f>
        <v>IT</v>
      </c>
      <c r="J343" s="43">
        <f>_xlfn.AGGREGATE(3,5,Compétences[[#This Row],[Salarié (NOM Prénom)]])</f>
        <v>1</v>
      </c>
    </row>
    <row r="344" spans="1:10" ht="16">
      <c r="A344" s="1" t="s">
        <v>157</v>
      </c>
      <c r="B344" s="1" t="s">
        <v>94</v>
      </c>
      <c r="C344" s="1" t="s">
        <v>111</v>
      </c>
      <c r="D344" s="21">
        <v>2</v>
      </c>
      <c r="E344" s="40">
        <v>4</v>
      </c>
      <c r="F344"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4"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4" s="42" t="str">
        <f>IF(Compétences[[#This Row],[Salarié (NOM Prénom)]]="","",IF(_xlfn.XLOOKUP(Compétences[[#This Row],[Salarié (NOM Prénom)]],Salariés[NOM et Prénom],Salariés[Sexe])=0,"",_xlfn.XLOOKUP(Compétences[[#This Row],[Salarié (NOM Prénom)]],Salariés[NOM et Prénom],Salariés[Sexe])))</f>
        <v>Femme</v>
      </c>
      <c r="I344" s="42" t="str">
        <f>IF(Compétences[[#This Row],[Salarié (NOM Prénom)]]="","",IF(_xlfn.XLOOKUP(Compétences[[#This Row],[Salarié (NOM Prénom)]],Salariés[NOM et Prénom],Salariés[Service])=0,"",_xlfn.XLOOKUP(Compétences[[#This Row],[Salarié (NOM Prénom)]],Salariés[NOM et Prénom],Salariés[Service])))</f>
        <v>IT</v>
      </c>
      <c r="J344" s="43">
        <f>_xlfn.AGGREGATE(3,5,Compétences[[#This Row],[Salarié (NOM Prénom)]])</f>
        <v>1</v>
      </c>
    </row>
    <row r="345" spans="1:10" ht="16">
      <c r="A345" s="1" t="s">
        <v>157</v>
      </c>
      <c r="B345" s="1" t="s">
        <v>94</v>
      </c>
      <c r="C345" s="1" t="s">
        <v>128</v>
      </c>
      <c r="D345" s="21">
        <v>2</v>
      </c>
      <c r="E345" s="40">
        <v>3</v>
      </c>
      <c r="F345"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5"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5" s="42" t="str">
        <f>IF(Compétences[[#This Row],[Salarié (NOM Prénom)]]="","",IF(_xlfn.XLOOKUP(Compétences[[#This Row],[Salarié (NOM Prénom)]],Salariés[NOM et Prénom],Salariés[Sexe])=0,"",_xlfn.XLOOKUP(Compétences[[#This Row],[Salarié (NOM Prénom)]],Salariés[NOM et Prénom],Salariés[Sexe])))</f>
        <v>Femme</v>
      </c>
      <c r="I345" s="42" t="str">
        <f>IF(Compétences[[#This Row],[Salarié (NOM Prénom)]]="","",IF(_xlfn.XLOOKUP(Compétences[[#This Row],[Salarié (NOM Prénom)]],Salariés[NOM et Prénom],Salariés[Service])=0,"",_xlfn.XLOOKUP(Compétences[[#This Row],[Salarié (NOM Prénom)]],Salariés[NOM et Prénom],Salariés[Service])))</f>
        <v>IT</v>
      </c>
      <c r="J345" s="43">
        <f>_xlfn.AGGREGATE(3,5,Compétences[[#This Row],[Salarié (NOM Prénom)]])</f>
        <v>1</v>
      </c>
    </row>
    <row r="346" spans="1:10" ht="16">
      <c r="A346" s="1" t="s">
        <v>157</v>
      </c>
      <c r="B346" s="1" t="s">
        <v>94</v>
      </c>
      <c r="C346" s="1" t="s">
        <v>133</v>
      </c>
      <c r="D346" s="21">
        <v>1</v>
      </c>
      <c r="E346" s="40">
        <v>2</v>
      </c>
      <c r="F346"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6"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6" s="42" t="str">
        <f>IF(Compétences[[#This Row],[Salarié (NOM Prénom)]]="","",IF(_xlfn.XLOOKUP(Compétences[[#This Row],[Salarié (NOM Prénom)]],Salariés[NOM et Prénom],Salariés[Sexe])=0,"",_xlfn.XLOOKUP(Compétences[[#This Row],[Salarié (NOM Prénom)]],Salariés[NOM et Prénom],Salariés[Sexe])))</f>
        <v>Femme</v>
      </c>
      <c r="I346" s="42" t="str">
        <f>IF(Compétences[[#This Row],[Salarié (NOM Prénom)]]="","",IF(_xlfn.XLOOKUP(Compétences[[#This Row],[Salarié (NOM Prénom)]],Salariés[NOM et Prénom],Salariés[Service])=0,"",_xlfn.XLOOKUP(Compétences[[#This Row],[Salarié (NOM Prénom)]],Salariés[NOM et Prénom],Salariés[Service])))</f>
        <v>IT</v>
      </c>
      <c r="J346" s="43">
        <f>_xlfn.AGGREGATE(3,5,Compétences[[#This Row],[Salarié (NOM Prénom)]])</f>
        <v>1</v>
      </c>
    </row>
    <row r="347" spans="1:10" ht="16">
      <c r="A347" s="1" t="s">
        <v>157</v>
      </c>
      <c r="B347" s="1" t="s">
        <v>94</v>
      </c>
      <c r="C347" s="1" t="s">
        <v>31</v>
      </c>
      <c r="D347" s="21">
        <v>3</v>
      </c>
      <c r="E347" s="40">
        <v>4</v>
      </c>
      <c r="F347" s="41" t="str">
        <f>IF(Compétences[[#This Row],[Salarié (NOM Prénom)]]="","",IF(_xlfn.XLOOKUP(Compétences[[#This Row],[Salarié (NOM Prénom)]],Salariés[NOM et Prénom],Salariés[Métier actuel])=0,"",_xlfn.XLOOKUP(Compétences[[#This Row],[Salarié (NOM Prénom)]],Salariés[NOM et Prénom],Salariés[Métier actuel])))</f>
        <v>Architecte cloud</v>
      </c>
      <c r="G347"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347" s="42" t="str">
        <f>IF(Compétences[[#This Row],[Salarié (NOM Prénom)]]="","",IF(_xlfn.XLOOKUP(Compétences[[#This Row],[Salarié (NOM Prénom)]],Salariés[NOM et Prénom],Salariés[Sexe])=0,"",_xlfn.XLOOKUP(Compétences[[#This Row],[Salarié (NOM Prénom)]],Salariés[NOM et Prénom],Salariés[Sexe])))</f>
        <v>Femme</v>
      </c>
      <c r="I347" s="42" t="str">
        <f>IF(Compétences[[#This Row],[Salarié (NOM Prénom)]]="","",IF(_xlfn.XLOOKUP(Compétences[[#This Row],[Salarié (NOM Prénom)]],Salariés[NOM et Prénom],Salariés[Service])=0,"",_xlfn.XLOOKUP(Compétences[[#This Row],[Salarié (NOM Prénom)]],Salariés[NOM et Prénom],Salariés[Service])))</f>
        <v>IT</v>
      </c>
      <c r="J347" s="43">
        <f>_xlfn.AGGREGATE(3,5,Compétences[[#This Row],[Salarié (NOM Prénom)]])</f>
        <v>1</v>
      </c>
    </row>
    <row r="348" spans="1:10" ht="16">
      <c r="A348" s="1" t="s">
        <v>109</v>
      </c>
      <c r="B348" s="1" t="s">
        <v>88</v>
      </c>
      <c r="C348" s="1" t="s">
        <v>108</v>
      </c>
      <c r="D348" s="21">
        <v>3</v>
      </c>
      <c r="E348" s="40">
        <v>3</v>
      </c>
      <c r="F348" s="41" t="str">
        <f>IF(Compétences[[#This Row],[Salarié (NOM Prénom)]]="","",IF(_xlfn.XLOOKUP(Compétences[[#This Row],[Salarié (NOM Prénom)]],Salariés[NOM et Prénom],Salariés[Métier actuel])=0,"",_xlfn.XLOOKUP(Compétences[[#This Row],[Salarié (NOM Prénom)]],Salariés[NOM et Prénom],Salariés[Métier actuel])))</f>
        <v>Gestionnaire logistique</v>
      </c>
      <c r="G348"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348" s="42" t="str">
        <f>IF(Compétences[[#This Row],[Salarié (NOM Prénom)]]="","",IF(_xlfn.XLOOKUP(Compétences[[#This Row],[Salarié (NOM Prénom)]],Salariés[NOM et Prénom],Salariés[Sexe])=0,"",_xlfn.XLOOKUP(Compétences[[#This Row],[Salarié (NOM Prénom)]],Salariés[NOM et Prénom],Salariés[Sexe])))</f>
        <v>Homme</v>
      </c>
      <c r="I348" s="42" t="str">
        <f>IF(Compétences[[#This Row],[Salarié (NOM Prénom)]]="","",IF(_xlfn.XLOOKUP(Compétences[[#This Row],[Salarié (NOM Prénom)]],Salariés[NOM et Prénom],Salariés[Service])=0,"",_xlfn.XLOOKUP(Compétences[[#This Row],[Salarié (NOM Prénom)]],Salariés[NOM et Prénom],Salariés[Service])))</f>
        <v>Production</v>
      </c>
      <c r="J348" s="43">
        <f>_xlfn.AGGREGATE(3,5,Compétences[[#This Row],[Salarié (NOM Prénom)]])</f>
        <v>1</v>
      </c>
    </row>
    <row r="349" spans="1:10" ht="16">
      <c r="A349" s="1" t="s">
        <v>109</v>
      </c>
      <c r="B349" s="1" t="s">
        <v>88</v>
      </c>
      <c r="C349" s="1" t="s">
        <v>138</v>
      </c>
      <c r="D349" s="21">
        <v>2</v>
      </c>
      <c r="E349" s="40">
        <v>4</v>
      </c>
      <c r="F349" s="41" t="str">
        <f>IF(Compétences[[#This Row],[Salarié (NOM Prénom)]]="","",IF(_xlfn.XLOOKUP(Compétences[[#This Row],[Salarié (NOM Prénom)]],Salariés[NOM et Prénom],Salariés[Métier actuel])=0,"",_xlfn.XLOOKUP(Compétences[[#This Row],[Salarié (NOM Prénom)]],Salariés[NOM et Prénom],Salariés[Métier actuel])))</f>
        <v>Gestionnaire logistique</v>
      </c>
      <c r="G349"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349" s="42" t="str">
        <f>IF(Compétences[[#This Row],[Salarié (NOM Prénom)]]="","",IF(_xlfn.XLOOKUP(Compétences[[#This Row],[Salarié (NOM Prénom)]],Salariés[NOM et Prénom],Salariés[Sexe])=0,"",_xlfn.XLOOKUP(Compétences[[#This Row],[Salarié (NOM Prénom)]],Salariés[NOM et Prénom],Salariés[Sexe])))</f>
        <v>Homme</v>
      </c>
      <c r="I349" s="42" t="str">
        <f>IF(Compétences[[#This Row],[Salarié (NOM Prénom)]]="","",IF(_xlfn.XLOOKUP(Compétences[[#This Row],[Salarié (NOM Prénom)]],Salariés[NOM et Prénom],Salariés[Service])=0,"",_xlfn.XLOOKUP(Compétences[[#This Row],[Salarié (NOM Prénom)]],Salariés[NOM et Prénom],Salariés[Service])))</f>
        <v>Production</v>
      </c>
      <c r="J349" s="43">
        <f>_xlfn.AGGREGATE(3,5,Compétences[[#This Row],[Salarié (NOM Prénom)]])</f>
        <v>1</v>
      </c>
    </row>
    <row r="350" spans="1:10" ht="16">
      <c r="A350" s="1" t="s">
        <v>109</v>
      </c>
      <c r="B350" s="1" t="s">
        <v>94</v>
      </c>
      <c r="C350" s="1" t="s">
        <v>136</v>
      </c>
      <c r="D350" s="21">
        <v>3</v>
      </c>
      <c r="E350" s="40">
        <v>4</v>
      </c>
      <c r="F350" s="41" t="str">
        <f>IF(Compétences[[#This Row],[Salarié (NOM Prénom)]]="","",IF(_xlfn.XLOOKUP(Compétences[[#This Row],[Salarié (NOM Prénom)]],Salariés[NOM et Prénom],Salariés[Métier actuel])=0,"",_xlfn.XLOOKUP(Compétences[[#This Row],[Salarié (NOM Prénom)]],Salariés[NOM et Prénom],Salariés[Métier actuel])))</f>
        <v>Gestionnaire logistique</v>
      </c>
      <c r="G350"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350" s="42" t="str">
        <f>IF(Compétences[[#This Row],[Salarié (NOM Prénom)]]="","",IF(_xlfn.XLOOKUP(Compétences[[#This Row],[Salarié (NOM Prénom)]],Salariés[NOM et Prénom],Salariés[Sexe])=0,"",_xlfn.XLOOKUP(Compétences[[#This Row],[Salarié (NOM Prénom)]],Salariés[NOM et Prénom],Salariés[Sexe])))</f>
        <v>Homme</v>
      </c>
      <c r="I350" s="42" t="str">
        <f>IF(Compétences[[#This Row],[Salarié (NOM Prénom)]]="","",IF(_xlfn.XLOOKUP(Compétences[[#This Row],[Salarié (NOM Prénom)]],Salariés[NOM et Prénom],Salariés[Service])=0,"",_xlfn.XLOOKUP(Compétences[[#This Row],[Salarié (NOM Prénom)]],Salariés[NOM et Prénom],Salariés[Service])))</f>
        <v>Production</v>
      </c>
      <c r="J350" s="43">
        <f>_xlfn.AGGREGATE(3,5,Compétences[[#This Row],[Salarié (NOM Prénom)]])</f>
        <v>1</v>
      </c>
    </row>
    <row r="351" spans="1:10" ht="16">
      <c r="A351" s="1" t="s">
        <v>109</v>
      </c>
      <c r="B351" s="1" t="s">
        <v>94</v>
      </c>
      <c r="C351" s="1" t="s">
        <v>140</v>
      </c>
      <c r="D351" s="21">
        <v>1</v>
      </c>
      <c r="E351" s="40">
        <v>1</v>
      </c>
      <c r="F351" s="41" t="str">
        <f>IF(Compétences[[#This Row],[Salarié (NOM Prénom)]]="","",IF(_xlfn.XLOOKUP(Compétences[[#This Row],[Salarié (NOM Prénom)]],Salariés[NOM et Prénom],Salariés[Métier actuel])=0,"",_xlfn.XLOOKUP(Compétences[[#This Row],[Salarié (NOM Prénom)]],Salariés[NOM et Prénom],Salariés[Métier actuel])))</f>
        <v>Gestionnaire logistique</v>
      </c>
      <c r="G351"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351" s="42" t="str">
        <f>IF(Compétences[[#This Row],[Salarié (NOM Prénom)]]="","",IF(_xlfn.XLOOKUP(Compétences[[#This Row],[Salarié (NOM Prénom)]],Salariés[NOM et Prénom],Salariés[Sexe])=0,"",_xlfn.XLOOKUP(Compétences[[#This Row],[Salarié (NOM Prénom)]],Salariés[NOM et Prénom],Salariés[Sexe])))</f>
        <v>Homme</v>
      </c>
      <c r="I351" s="42" t="str">
        <f>IF(Compétences[[#This Row],[Salarié (NOM Prénom)]]="","",IF(_xlfn.XLOOKUP(Compétences[[#This Row],[Salarié (NOM Prénom)]],Salariés[NOM et Prénom],Salariés[Service])=0,"",_xlfn.XLOOKUP(Compétences[[#This Row],[Salarié (NOM Prénom)]],Salariés[NOM et Prénom],Salariés[Service])))</f>
        <v>Production</v>
      </c>
      <c r="J351" s="43">
        <f>_xlfn.AGGREGATE(3,5,Compétences[[#This Row],[Salarié (NOM Prénom)]])</f>
        <v>1</v>
      </c>
    </row>
    <row r="352" spans="1:10" ht="16">
      <c r="A352" s="1" t="s">
        <v>109</v>
      </c>
      <c r="B352" s="1" t="s">
        <v>94</v>
      </c>
      <c r="C352" s="1" t="s">
        <v>141</v>
      </c>
      <c r="D352" s="21">
        <v>2</v>
      </c>
      <c r="E352" s="40">
        <v>1</v>
      </c>
      <c r="F352" s="41" t="str">
        <f>IF(Compétences[[#This Row],[Salarié (NOM Prénom)]]="","",IF(_xlfn.XLOOKUP(Compétences[[#This Row],[Salarié (NOM Prénom)]],Salariés[NOM et Prénom],Salariés[Métier actuel])=0,"",_xlfn.XLOOKUP(Compétences[[#This Row],[Salarié (NOM Prénom)]],Salariés[NOM et Prénom],Salariés[Métier actuel])))</f>
        <v>Gestionnaire logistique</v>
      </c>
      <c r="G352"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352" s="42" t="str">
        <f>IF(Compétences[[#This Row],[Salarié (NOM Prénom)]]="","",IF(_xlfn.XLOOKUP(Compétences[[#This Row],[Salarié (NOM Prénom)]],Salariés[NOM et Prénom],Salariés[Sexe])=0,"",_xlfn.XLOOKUP(Compétences[[#This Row],[Salarié (NOM Prénom)]],Salariés[NOM et Prénom],Salariés[Sexe])))</f>
        <v>Homme</v>
      </c>
      <c r="I352" s="42" t="str">
        <f>IF(Compétences[[#This Row],[Salarié (NOM Prénom)]]="","",IF(_xlfn.XLOOKUP(Compétences[[#This Row],[Salarié (NOM Prénom)]],Salariés[NOM et Prénom],Salariés[Service])=0,"",_xlfn.XLOOKUP(Compétences[[#This Row],[Salarié (NOM Prénom)]],Salariés[NOM et Prénom],Salariés[Service])))</f>
        <v>Production</v>
      </c>
      <c r="J352" s="43">
        <f>_xlfn.AGGREGATE(3,5,Compétences[[#This Row],[Salarié (NOM Prénom)]])</f>
        <v>1</v>
      </c>
    </row>
    <row r="353" spans="1:10" ht="16">
      <c r="A353" s="1" t="s">
        <v>109</v>
      </c>
      <c r="B353" s="1" t="s">
        <v>94</v>
      </c>
      <c r="C353" s="1" t="s">
        <v>147</v>
      </c>
      <c r="D353" s="21">
        <v>2</v>
      </c>
      <c r="E353" s="40">
        <v>4</v>
      </c>
      <c r="F353" s="41" t="str">
        <f>IF(Compétences[[#This Row],[Salarié (NOM Prénom)]]="","",IF(_xlfn.XLOOKUP(Compétences[[#This Row],[Salarié (NOM Prénom)]],Salariés[NOM et Prénom],Salariés[Métier actuel])=0,"",_xlfn.XLOOKUP(Compétences[[#This Row],[Salarié (NOM Prénom)]],Salariés[NOM et Prénom],Salariés[Métier actuel])))</f>
        <v>Gestionnaire logistique</v>
      </c>
      <c r="G353"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353" s="42" t="str">
        <f>IF(Compétences[[#This Row],[Salarié (NOM Prénom)]]="","",IF(_xlfn.XLOOKUP(Compétences[[#This Row],[Salarié (NOM Prénom)]],Salariés[NOM et Prénom],Salariés[Sexe])=0,"",_xlfn.XLOOKUP(Compétences[[#This Row],[Salarié (NOM Prénom)]],Salariés[NOM et Prénom],Salariés[Sexe])))</f>
        <v>Homme</v>
      </c>
      <c r="I353" s="42" t="str">
        <f>IF(Compétences[[#This Row],[Salarié (NOM Prénom)]]="","",IF(_xlfn.XLOOKUP(Compétences[[#This Row],[Salarié (NOM Prénom)]],Salariés[NOM et Prénom],Salariés[Service])=0,"",_xlfn.XLOOKUP(Compétences[[#This Row],[Salarié (NOM Prénom)]],Salariés[NOM et Prénom],Salariés[Service])))</f>
        <v>Production</v>
      </c>
      <c r="J353" s="43">
        <f>_xlfn.AGGREGATE(3,5,Compétences[[#This Row],[Salarié (NOM Prénom)]])</f>
        <v>1</v>
      </c>
    </row>
    <row r="354" spans="1:10" ht="16">
      <c r="A354" s="1" t="s">
        <v>70</v>
      </c>
      <c r="B354" s="1" t="s">
        <v>88</v>
      </c>
      <c r="C354" s="1" t="s">
        <v>112</v>
      </c>
      <c r="D354" s="21">
        <v>4</v>
      </c>
      <c r="E354" s="40">
        <v>4</v>
      </c>
      <c r="F354"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54" s="42" t="str">
        <f>IF(Compétences[[#This Row],[Salarié (NOM Prénom)]]="","",IF(_xlfn.XLOOKUP(Compétences[[#This Row],[Salarié (NOM Prénom)]],Salariés[NOM et Prénom],Salariés[N+1 (NOM Prénom)])=0,"",_xlfn.XLOOKUP(Compétences[[#This Row],[Salarié (NOM Prénom)]],Salariés[NOM et Prénom],Salariés[N+1 (NOM Prénom)])))</f>
        <v/>
      </c>
      <c r="H354" s="42" t="str">
        <f>IF(Compétences[[#This Row],[Salarié (NOM Prénom)]]="","",IF(_xlfn.XLOOKUP(Compétences[[#This Row],[Salarié (NOM Prénom)]],Salariés[NOM et Prénom],Salariés[Sexe])=0,"",_xlfn.XLOOKUP(Compétences[[#This Row],[Salarié (NOM Prénom)]],Salariés[NOM et Prénom],Salariés[Sexe])))</f>
        <v>Femme</v>
      </c>
      <c r="I354" s="42" t="str">
        <f>IF(Compétences[[#This Row],[Salarié (NOM Prénom)]]="","",IF(_xlfn.XLOOKUP(Compétences[[#This Row],[Salarié (NOM Prénom)]],Salariés[NOM et Prénom],Salariés[Service])=0,"",_xlfn.XLOOKUP(Compétences[[#This Row],[Salarié (NOM Prénom)]],Salariés[NOM et Prénom],Salariés[Service])))</f>
        <v>Vente</v>
      </c>
      <c r="J354" s="43">
        <f>_xlfn.AGGREGATE(3,5,Compétences[[#This Row],[Salarié (NOM Prénom)]])</f>
        <v>1</v>
      </c>
    </row>
    <row r="355" spans="1:10" ht="16">
      <c r="A355" s="1" t="s">
        <v>70</v>
      </c>
      <c r="B355" s="1" t="s">
        <v>88</v>
      </c>
      <c r="C355" s="1" t="s">
        <v>120</v>
      </c>
      <c r="D355" s="21">
        <v>4</v>
      </c>
      <c r="E355" s="40">
        <v>3</v>
      </c>
      <c r="F355"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55" s="42" t="str">
        <f>IF(Compétences[[#This Row],[Salarié (NOM Prénom)]]="","",IF(_xlfn.XLOOKUP(Compétences[[#This Row],[Salarié (NOM Prénom)]],Salariés[NOM et Prénom],Salariés[N+1 (NOM Prénom)])=0,"",_xlfn.XLOOKUP(Compétences[[#This Row],[Salarié (NOM Prénom)]],Salariés[NOM et Prénom],Salariés[N+1 (NOM Prénom)])))</f>
        <v/>
      </c>
      <c r="H355" s="42" t="str">
        <f>IF(Compétences[[#This Row],[Salarié (NOM Prénom)]]="","",IF(_xlfn.XLOOKUP(Compétences[[#This Row],[Salarié (NOM Prénom)]],Salariés[NOM et Prénom],Salariés[Sexe])=0,"",_xlfn.XLOOKUP(Compétences[[#This Row],[Salarié (NOM Prénom)]],Salariés[NOM et Prénom],Salariés[Sexe])))</f>
        <v>Femme</v>
      </c>
      <c r="I355" s="42" t="str">
        <f>IF(Compétences[[#This Row],[Salarié (NOM Prénom)]]="","",IF(_xlfn.XLOOKUP(Compétences[[#This Row],[Salarié (NOM Prénom)]],Salariés[NOM et Prénom],Salariés[Service])=0,"",_xlfn.XLOOKUP(Compétences[[#This Row],[Salarié (NOM Prénom)]],Salariés[NOM et Prénom],Salariés[Service])))</f>
        <v>Vente</v>
      </c>
      <c r="J355" s="43">
        <f>_xlfn.AGGREGATE(3,5,Compétences[[#This Row],[Salarié (NOM Prénom)]])</f>
        <v>1</v>
      </c>
    </row>
    <row r="356" spans="1:10" ht="16">
      <c r="A356" s="1" t="s">
        <v>70</v>
      </c>
      <c r="B356" s="1" t="s">
        <v>88</v>
      </c>
      <c r="C356" s="1" t="s">
        <v>125</v>
      </c>
      <c r="D356" s="21">
        <v>2</v>
      </c>
      <c r="E356" s="40">
        <v>2</v>
      </c>
      <c r="F356"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56" s="42" t="str">
        <f>IF(Compétences[[#This Row],[Salarié (NOM Prénom)]]="","",IF(_xlfn.XLOOKUP(Compétences[[#This Row],[Salarié (NOM Prénom)]],Salariés[NOM et Prénom],Salariés[N+1 (NOM Prénom)])=0,"",_xlfn.XLOOKUP(Compétences[[#This Row],[Salarié (NOM Prénom)]],Salariés[NOM et Prénom],Salariés[N+1 (NOM Prénom)])))</f>
        <v/>
      </c>
      <c r="H356" s="42" t="str">
        <f>IF(Compétences[[#This Row],[Salarié (NOM Prénom)]]="","",IF(_xlfn.XLOOKUP(Compétences[[#This Row],[Salarié (NOM Prénom)]],Salariés[NOM et Prénom],Salariés[Sexe])=0,"",_xlfn.XLOOKUP(Compétences[[#This Row],[Salarié (NOM Prénom)]],Salariés[NOM et Prénom],Salariés[Sexe])))</f>
        <v>Femme</v>
      </c>
      <c r="I356" s="42" t="str">
        <f>IF(Compétences[[#This Row],[Salarié (NOM Prénom)]]="","",IF(_xlfn.XLOOKUP(Compétences[[#This Row],[Salarié (NOM Prénom)]],Salariés[NOM et Prénom],Salariés[Service])=0,"",_xlfn.XLOOKUP(Compétences[[#This Row],[Salarié (NOM Prénom)]],Salariés[NOM et Prénom],Salariés[Service])))</f>
        <v>Vente</v>
      </c>
      <c r="J356" s="43">
        <f>_xlfn.AGGREGATE(3,5,Compétences[[#This Row],[Salarié (NOM Prénom)]])</f>
        <v>1</v>
      </c>
    </row>
    <row r="357" spans="1:10" ht="16">
      <c r="A357" s="1" t="s">
        <v>70</v>
      </c>
      <c r="B357" s="1" t="s">
        <v>88</v>
      </c>
      <c r="C357" s="1" t="s">
        <v>138</v>
      </c>
      <c r="D357" s="21">
        <v>3</v>
      </c>
      <c r="E357" s="40">
        <v>3</v>
      </c>
      <c r="F357"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57" s="42" t="str">
        <f>IF(Compétences[[#This Row],[Salarié (NOM Prénom)]]="","",IF(_xlfn.XLOOKUP(Compétences[[#This Row],[Salarié (NOM Prénom)]],Salariés[NOM et Prénom],Salariés[N+1 (NOM Prénom)])=0,"",_xlfn.XLOOKUP(Compétences[[#This Row],[Salarié (NOM Prénom)]],Salariés[NOM et Prénom],Salariés[N+1 (NOM Prénom)])))</f>
        <v/>
      </c>
      <c r="H357" s="42" t="str">
        <f>IF(Compétences[[#This Row],[Salarié (NOM Prénom)]]="","",IF(_xlfn.XLOOKUP(Compétences[[#This Row],[Salarié (NOM Prénom)]],Salariés[NOM et Prénom],Salariés[Sexe])=0,"",_xlfn.XLOOKUP(Compétences[[#This Row],[Salarié (NOM Prénom)]],Salariés[NOM et Prénom],Salariés[Sexe])))</f>
        <v>Femme</v>
      </c>
      <c r="I357" s="42" t="str">
        <f>IF(Compétences[[#This Row],[Salarié (NOM Prénom)]]="","",IF(_xlfn.XLOOKUP(Compétences[[#This Row],[Salarié (NOM Prénom)]],Salariés[NOM et Prénom],Salariés[Service])=0,"",_xlfn.XLOOKUP(Compétences[[#This Row],[Salarié (NOM Prénom)]],Salariés[NOM et Prénom],Salariés[Service])))</f>
        <v>Vente</v>
      </c>
      <c r="J357" s="43">
        <f>_xlfn.AGGREGATE(3,5,Compétences[[#This Row],[Salarié (NOM Prénom)]])</f>
        <v>1</v>
      </c>
    </row>
    <row r="358" spans="1:10" ht="16">
      <c r="A358" s="1" t="s">
        <v>70</v>
      </c>
      <c r="B358" s="1" t="s">
        <v>88</v>
      </c>
      <c r="C358" s="1" t="s">
        <v>144</v>
      </c>
      <c r="D358" s="21">
        <v>4</v>
      </c>
      <c r="E358" s="40">
        <v>2</v>
      </c>
      <c r="F358"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58" s="42" t="str">
        <f>IF(Compétences[[#This Row],[Salarié (NOM Prénom)]]="","",IF(_xlfn.XLOOKUP(Compétences[[#This Row],[Salarié (NOM Prénom)]],Salariés[NOM et Prénom],Salariés[N+1 (NOM Prénom)])=0,"",_xlfn.XLOOKUP(Compétences[[#This Row],[Salarié (NOM Prénom)]],Salariés[NOM et Prénom],Salariés[N+1 (NOM Prénom)])))</f>
        <v/>
      </c>
      <c r="H358" s="42" t="str">
        <f>IF(Compétences[[#This Row],[Salarié (NOM Prénom)]]="","",IF(_xlfn.XLOOKUP(Compétences[[#This Row],[Salarié (NOM Prénom)]],Salariés[NOM et Prénom],Salariés[Sexe])=0,"",_xlfn.XLOOKUP(Compétences[[#This Row],[Salarié (NOM Prénom)]],Salariés[NOM et Prénom],Salariés[Sexe])))</f>
        <v>Femme</v>
      </c>
      <c r="I358" s="42" t="str">
        <f>IF(Compétences[[#This Row],[Salarié (NOM Prénom)]]="","",IF(_xlfn.XLOOKUP(Compétences[[#This Row],[Salarié (NOM Prénom)]],Salariés[NOM et Prénom],Salariés[Service])=0,"",_xlfn.XLOOKUP(Compétences[[#This Row],[Salarié (NOM Prénom)]],Salariés[NOM et Prénom],Salariés[Service])))</f>
        <v>Vente</v>
      </c>
      <c r="J358" s="43">
        <f>_xlfn.AGGREGATE(3,5,Compétences[[#This Row],[Salarié (NOM Prénom)]])</f>
        <v>1</v>
      </c>
    </row>
    <row r="359" spans="1:10" ht="16">
      <c r="A359" s="1" t="s">
        <v>70</v>
      </c>
      <c r="B359" s="1" t="s">
        <v>94</v>
      </c>
      <c r="C359" s="1" t="s">
        <v>124</v>
      </c>
      <c r="D359" s="21">
        <v>1</v>
      </c>
      <c r="E359" s="40">
        <v>4</v>
      </c>
      <c r="F359"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59" s="42" t="str">
        <f>IF(Compétences[[#This Row],[Salarié (NOM Prénom)]]="","",IF(_xlfn.XLOOKUP(Compétences[[#This Row],[Salarié (NOM Prénom)]],Salariés[NOM et Prénom],Salariés[N+1 (NOM Prénom)])=0,"",_xlfn.XLOOKUP(Compétences[[#This Row],[Salarié (NOM Prénom)]],Salariés[NOM et Prénom],Salariés[N+1 (NOM Prénom)])))</f>
        <v/>
      </c>
      <c r="H359" s="42" t="str">
        <f>IF(Compétences[[#This Row],[Salarié (NOM Prénom)]]="","",IF(_xlfn.XLOOKUP(Compétences[[#This Row],[Salarié (NOM Prénom)]],Salariés[NOM et Prénom],Salariés[Sexe])=0,"",_xlfn.XLOOKUP(Compétences[[#This Row],[Salarié (NOM Prénom)]],Salariés[NOM et Prénom],Salariés[Sexe])))</f>
        <v>Femme</v>
      </c>
      <c r="I359" s="42" t="str">
        <f>IF(Compétences[[#This Row],[Salarié (NOM Prénom)]]="","",IF(_xlfn.XLOOKUP(Compétences[[#This Row],[Salarié (NOM Prénom)]],Salariés[NOM et Prénom],Salariés[Service])=0,"",_xlfn.XLOOKUP(Compétences[[#This Row],[Salarié (NOM Prénom)]],Salariés[NOM et Prénom],Salariés[Service])))</f>
        <v>Vente</v>
      </c>
      <c r="J359" s="43">
        <f>_xlfn.AGGREGATE(3,5,Compétences[[#This Row],[Salarié (NOM Prénom)]])</f>
        <v>1</v>
      </c>
    </row>
    <row r="360" spans="1:10" ht="16">
      <c r="A360" s="1" t="s">
        <v>70</v>
      </c>
      <c r="B360" s="1" t="s">
        <v>94</v>
      </c>
      <c r="C360" s="1" t="s">
        <v>137</v>
      </c>
      <c r="D360" s="21">
        <v>4</v>
      </c>
      <c r="E360" s="40">
        <v>4</v>
      </c>
      <c r="F360"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60" s="42" t="str">
        <f>IF(Compétences[[#This Row],[Salarié (NOM Prénom)]]="","",IF(_xlfn.XLOOKUP(Compétences[[#This Row],[Salarié (NOM Prénom)]],Salariés[NOM et Prénom],Salariés[N+1 (NOM Prénom)])=0,"",_xlfn.XLOOKUP(Compétences[[#This Row],[Salarié (NOM Prénom)]],Salariés[NOM et Prénom],Salariés[N+1 (NOM Prénom)])))</f>
        <v/>
      </c>
      <c r="H360" s="42" t="str">
        <f>IF(Compétences[[#This Row],[Salarié (NOM Prénom)]]="","",IF(_xlfn.XLOOKUP(Compétences[[#This Row],[Salarié (NOM Prénom)]],Salariés[NOM et Prénom],Salariés[Sexe])=0,"",_xlfn.XLOOKUP(Compétences[[#This Row],[Salarié (NOM Prénom)]],Salariés[NOM et Prénom],Salariés[Sexe])))</f>
        <v>Femme</v>
      </c>
      <c r="I360" s="42" t="str">
        <f>IF(Compétences[[#This Row],[Salarié (NOM Prénom)]]="","",IF(_xlfn.XLOOKUP(Compétences[[#This Row],[Salarié (NOM Prénom)]],Salariés[NOM et Prénom],Salariés[Service])=0,"",_xlfn.XLOOKUP(Compétences[[#This Row],[Salarié (NOM Prénom)]],Salariés[NOM et Prénom],Salariés[Service])))</f>
        <v>Vente</v>
      </c>
      <c r="J360" s="43">
        <f>_xlfn.AGGREGATE(3,5,Compétences[[#This Row],[Salarié (NOM Prénom)]])</f>
        <v>1</v>
      </c>
    </row>
    <row r="361" spans="1:10" ht="16">
      <c r="A361" s="1" t="s">
        <v>70</v>
      </c>
      <c r="B361" s="1" t="s">
        <v>94</v>
      </c>
      <c r="C361" s="1" t="s">
        <v>143</v>
      </c>
      <c r="D361" s="21">
        <v>1</v>
      </c>
      <c r="E361" s="40">
        <v>2</v>
      </c>
      <c r="F361" s="41" t="str">
        <f>IF(Compétences[[#This Row],[Salarié (NOM Prénom)]]="","",IF(_xlfn.XLOOKUP(Compétences[[#This Row],[Salarié (NOM Prénom)]],Salariés[NOM et Prénom],Salariés[Métier actuel])=0,"",_xlfn.XLOOKUP(Compétences[[#This Row],[Salarié (NOM Prénom)]],Salariés[NOM et Prénom],Salariés[Métier actuel])))</f>
        <v>Directeur commercial</v>
      </c>
      <c r="G361" s="42" t="str">
        <f>IF(Compétences[[#This Row],[Salarié (NOM Prénom)]]="","",IF(_xlfn.XLOOKUP(Compétences[[#This Row],[Salarié (NOM Prénom)]],Salariés[NOM et Prénom],Salariés[N+1 (NOM Prénom)])=0,"",_xlfn.XLOOKUP(Compétences[[#This Row],[Salarié (NOM Prénom)]],Salariés[NOM et Prénom],Salariés[N+1 (NOM Prénom)])))</f>
        <v/>
      </c>
      <c r="H361" s="42" t="str">
        <f>IF(Compétences[[#This Row],[Salarié (NOM Prénom)]]="","",IF(_xlfn.XLOOKUP(Compétences[[#This Row],[Salarié (NOM Prénom)]],Salariés[NOM et Prénom],Salariés[Sexe])=0,"",_xlfn.XLOOKUP(Compétences[[#This Row],[Salarié (NOM Prénom)]],Salariés[NOM et Prénom],Salariés[Sexe])))</f>
        <v>Femme</v>
      </c>
      <c r="I361" s="42" t="str">
        <f>IF(Compétences[[#This Row],[Salarié (NOM Prénom)]]="","",IF(_xlfn.XLOOKUP(Compétences[[#This Row],[Salarié (NOM Prénom)]],Salariés[NOM et Prénom],Salariés[Service])=0,"",_xlfn.XLOOKUP(Compétences[[#This Row],[Salarié (NOM Prénom)]],Salariés[NOM et Prénom],Salariés[Service])))</f>
        <v>Vente</v>
      </c>
      <c r="J361" s="43">
        <f>_xlfn.AGGREGATE(3,5,Compétences[[#This Row],[Salarié (NOM Prénom)]])</f>
        <v>1</v>
      </c>
    </row>
    <row r="362" spans="1:10" ht="16">
      <c r="A362" s="1" t="s">
        <v>155</v>
      </c>
      <c r="B362" s="1" t="s">
        <v>88</v>
      </c>
      <c r="C362" s="1" t="s">
        <v>108</v>
      </c>
      <c r="D362" s="21">
        <v>2</v>
      </c>
      <c r="E362" s="40">
        <v>4</v>
      </c>
      <c r="F362" s="41" t="str">
        <f>IF(Compétences[[#This Row],[Salarié (NOM Prénom)]]="","",IF(_xlfn.XLOOKUP(Compétences[[#This Row],[Salarié (NOM Prénom)]],Salariés[NOM et Prénom],Salariés[Métier actuel])=0,"",_xlfn.XLOOKUP(Compétences[[#This Row],[Salarié (NOM Prénom)]],Salariés[NOM et Prénom],Salariés[Métier actuel])))</f>
        <v>Comptable</v>
      </c>
      <c r="G362"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2" s="42" t="str">
        <f>IF(Compétences[[#This Row],[Salarié (NOM Prénom)]]="","",IF(_xlfn.XLOOKUP(Compétences[[#This Row],[Salarié (NOM Prénom)]],Salariés[NOM et Prénom],Salariés[Sexe])=0,"",_xlfn.XLOOKUP(Compétences[[#This Row],[Salarié (NOM Prénom)]],Salariés[NOM et Prénom],Salariés[Sexe])))</f>
        <v>Femme</v>
      </c>
      <c r="I362" s="42" t="str">
        <f>IF(Compétences[[#This Row],[Salarié (NOM Prénom)]]="","",IF(_xlfn.XLOOKUP(Compétences[[#This Row],[Salarié (NOM Prénom)]],Salariés[NOM et Prénom],Salariés[Service])=0,"",_xlfn.XLOOKUP(Compétences[[#This Row],[Salarié (NOM Prénom)]],Salariés[NOM et Prénom],Salariés[Service])))</f>
        <v>Finance</v>
      </c>
      <c r="J362" s="43">
        <f>_xlfn.AGGREGATE(3,5,Compétences[[#This Row],[Salarié (NOM Prénom)]])</f>
        <v>1</v>
      </c>
    </row>
    <row r="363" spans="1:10" ht="16">
      <c r="A363" s="1" t="s">
        <v>155</v>
      </c>
      <c r="B363" s="1" t="s">
        <v>88</v>
      </c>
      <c r="C363" s="1" t="s">
        <v>112</v>
      </c>
      <c r="D363" s="21">
        <v>4</v>
      </c>
      <c r="E363" s="40">
        <v>2</v>
      </c>
      <c r="F363" s="41" t="str">
        <f>IF(Compétences[[#This Row],[Salarié (NOM Prénom)]]="","",IF(_xlfn.XLOOKUP(Compétences[[#This Row],[Salarié (NOM Prénom)]],Salariés[NOM et Prénom],Salariés[Métier actuel])=0,"",_xlfn.XLOOKUP(Compétences[[#This Row],[Salarié (NOM Prénom)]],Salariés[NOM et Prénom],Salariés[Métier actuel])))</f>
        <v>Comptable</v>
      </c>
      <c r="G363"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3" s="42" t="str">
        <f>IF(Compétences[[#This Row],[Salarié (NOM Prénom)]]="","",IF(_xlfn.XLOOKUP(Compétences[[#This Row],[Salarié (NOM Prénom)]],Salariés[NOM et Prénom],Salariés[Sexe])=0,"",_xlfn.XLOOKUP(Compétences[[#This Row],[Salarié (NOM Prénom)]],Salariés[NOM et Prénom],Salariés[Sexe])))</f>
        <v>Femme</v>
      </c>
      <c r="I363" s="42" t="str">
        <f>IF(Compétences[[#This Row],[Salarié (NOM Prénom)]]="","",IF(_xlfn.XLOOKUP(Compétences[[#This Row],[Salarié (NOM Prénom)]],Salariés[NOM et Prénom],Salariés[Service])=0,"",_xlfn.XLOOKUP(Compétences[[#This Row],[Salarié (NOM Prénom)]],Salariés[NOM et Prénom],Salariés[Service])))</f>
        <v>Finance</v>
      </c>
      <c r="J363" s="43">
        <f>_xlfn.AGGREGATE(3,5,Compétences[[#This Row],[Salarié (NOM Prénom)]])</f>
        <v>1</v>
      </c>
    </row>
    <row r="364" spans="1:10" ht="16">
      <c r="A364" s="1" t="s">
        <v>155</v>
      </c>
      <c r="B364" s="1" t="s">
        <v>88</v>
      </c>
      <c r="C364" s="1" t="s">
        <v>114</v>
      </c>
      <c r="D364" s="21">
        <v>4</v>
      </c>
      <c r="E364" s="40">
        <v>1</v>
      </c>
      <c r="F364" s="41" t="str">
        <f>IF(Compétences[[#This Row],[Salarié (NOM Prénom)]]="","",IF(_xlfn.XLOOKUP(Compétences[[#This Row],[Salarié (NOM Prénom)]],Salariés[NOM et Prénom],Salariés[Métier actuel])=0,"",_xlfn.XLOOKUP(Compétences[[#This Row],[Salarié (NOM Prénom)]],Salariés[NOM et Prénom],Salariés[Métier actuel])))</f>
        <v>Comptable</v>
      </c>
      <c r="G364"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4" s="42" t="str">
        <f>IF(Compétences[[#This Row],[Salarié (NOM Prénom)]]="","",IF(_xlfn.XLOOKUP(Compétences[[#This Row],[Salarié (NOM Prénom)]],Salariés[NOM et Prénom],Salariés[Sexe])=0,"",_xlfn.XLOOKUP(Compétences[[#This Row],[Salarié (NOM Prénom)]],Salariés[NOM et Prénom],Salariés[Sexe])))</f>
        <v>Femme</v>
      </c>
      <c r="I364" s="42" t="str">
        <f>IF(Compétences[[#This Row],[Salarié (NOM Prénom)]]="","",IF(_xlfn.XLOOKUP(Compétences[[#This Row],[Salarié (NOM Prénom)]],Salariés[NOM et Prénom],Salariés[Service])=0,"",_xlfn.XLOOKUP(Compétences[[#This Row],[Salarié (NOM Prénom)]],Salariés[NOM et Prénom],Salariés[Service])))</f>
        <v>Finance</v>
      </c>
      <c r="J364" s="43">
        <f>_xlfn.AGGREGATE(3,5,Compétences[[#This Row],[Salarié (NOM Prénom)]])</f>
        <v>1</v>
      </c>
    </row>
    <row r="365" spans="1:10" ht="16">
      <c r="A365" s="1" t="s">
        <v>155</v>
      </c>
      <c r="B365" s="1" t="s">
        <v>88</v>
      </c>
      <c r="C365" s="1" t="s">
        <v>123</v>
      </c>
      <c r="D365" s="21">
        <v>2</v>
      </c>
      <c r="E365" s="40">
        <v>4</v>
      </c>
      <c r="F365" s="41" t="str">
        <f>IF(Compétences[[#This Row],[Salarié (NOM Prénom)]]="","",IF(_xlfn.XLOOKUP(Compétences[[#This Row],[Salarié (NOM Prénom)]],Salariés[NOM et Prénom],Salariés[Métier actuel])=0,"",_xlfn.XLOOKUP(Compétences[[#This Row],[Salarié (NOM Prénom)]],Salariés[NOM et Prénom],Salariés[Métier actuel])))</f>
        <v>Comptable</v>
      </c>
      <c r="G365"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5" s="42" t="str">
        <f>IF(Compétences[[#This Row],[Salarié (NOM Prénom)]]="","",IF(_xlfn.XLOOKUP(Compétences[[#This Row],[Salarié (NOM Prénom)]],Salariés[NOM et Prénom],Salariés[Sexe])=0,"",_xlfn.XLOOKUP(Compétences[[#This Row],[Salarié (NOM Prénom)]],Salariés[NOM et Prénom],Salariés[Sexe])))</f>
        <v>Femme</v>
      </c>
      <c r="I365" s="42" t="str">
        <f>IF(Compétences[[#This Row],[Salarié (NOM Prénom)]]="","",IF(_xlfn.XLOOKUP(Compétences[[#This Row],[Salarié (NOM Prénom)]],Salariés[NOM et Prénom],Salariés[Service])=0,"",_xlfn.XLOOKUP(Compétences[[#This Row],[Salarié (NOM Prénom)]],Salariés[NOM et Prénom],Salariés[Service])))</f>
        <v>Finance</v>
      </c>
      <c r="J365" s="43">
        <f>_xlfn.AGGREGATE(3,5,Compétences[[#This Row],[Salarié (NOM Prénom)]])</f>
        <v>1</v>
      </c>
    </row>
    <row r="366" spans="1:10" ht="16">
      <c r="A366" s="1" t="s">
        <v>155</v>
      </c>
      <c r="B366" s="1" t="s">
        <v>88</v>
      </c>
      <c r="C366" s="1" t="s">
        <v>125</v>
      </c>
      <c r="D366" s="21">
        <v>1</v>
      </c>
      <c r="E366" s="40">
        <v>2</v>
      </c>
      <c r="F366" s="41" t="str">
        <f>IF(Compétences[[#This Row],[Salarié (NOM Prénom)]]="","",IF(_xlfn.XLOOKUP(Compétences[[#This Row],[Salarié (NOM Prénom)]],Salariés[NOM et Prénom],Salariés[Métier actuel])=0,"",_xlfn.XLOOKUP(Compétences[[#This Row],[Salarié (NOM Prénom)]],Salariés[NOM et Prénom],Salariés[Métier actuel])))</f>
        <v>Comptable</v>
      </c>
      <c r="G366"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6" s="42" t="str">
        <f>IF(Compétences[[#This Row],[Salarié (NOM Prénom)]]="","",IF(_xlfn.XLOOKUP(Compétences[[#This Row],[Salarié (NOM Prénom)]],Salariés[NOM et Prénom],Salariés[Sexe])=0,"",_xlfn.XLOOKUP(Compétences[[#This Row],[Salarié (NOM Prénom)]],Salariés[NOM et Prénom],Salariés[Sexe])))</f>
        <v>Femme</v>
      </c>
      <c r="I366" s="42" t="str">
        <f>IF(Compétences[[#This Row],[Salarié (NOM Prénom)]]="","",IF(_xlfn.XLOOKUP(Compétences[[#This Row],[Salarié (NOM Prénom)]],Salariés[NOM et Prénom],Salariés[Service])=0,"",_xlfn.XLOOKUP(Compétences[[#This Row],[Salarié (NOM Prénom)]],Salariés[NOM et Prénom],Salariés[Service])))</f>
        <v>Finance</v>
      </c>
      <c r="J366" s="43">
        <f>_xlfn.AGGREGATE(3,5,Compétences[[#This Row],[Salarié (NOM Prénom)]])</f>
        <v>1</v>
      </c>
    </row>
    <row r="367" spans="1:10" ht="16">
      <c r="A367" s="1" t="s">
        <v>155</v>
      </c>
      <c r="B367" s="1" t="s">
        <v>88</v>
      </c>
      <c r="C367" s="1" t="s">
        <v>138</v>
      </c>
      <c r="D367" s="21">
        <v>4</v>
      </c>
      <c r="E367" s="40">
        <v>1</v>
      </c>
      <c r="F367" s="41" t="str">
        <f>IF(Compétences[[#This Row],[Salarié (NOM Prénom)]]="","",IF(_xlfn.XLOOKUP(Compétences[[#This Row],[Salarié (NOM Prénom)]],Salariés[NOM et Prénom],Salariés[Métier actuel])=0,"",_xlfn.XLOOKUP(Compétences[[#This Row],[Salarié (NOM Prénom)]],Salariés[NOM et Prénom],Salariés[Métier actuel])))</f>
        <v>Comptable</v>
      </c>
      <c r="G367"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7" s="42" t="str">
        <f>IF(Compétences[[#This Row],[Salarié (NOM Prénom)]]="","",IF(_xlfn.XLOOKUP(Compétences[[#This Row],[Salarié (NOM Prénom)]],Salariés[NOM et Prénom],Salariés[Sexe])=0,"",_xlfn.XLOOKUP(Compétences[[#This Row],[Salarié (NOM Prénom)]],Salariés[NOM et Prénom],Salariés[Sexe])))</f>
        <v>Femme</v>
      </c>
      <c r="I367" s="42" t="str">
        <f>IF(Compétences[[#This Row],[Salarié (NOM Prénom)]]="","",IF(_xlfn.XLOOKUP(Compétences[[#This Row],[Salarié (NOM Prénom)]],Salariés[NOM et Prénom],Salariés[Service])=0,"",_xlfn.XLOOKUP(Compétences[[#This Row],[Salarié (NOM Prénom)]],Salariés[NOM et Prénom],Salariés[Service])))</f>
        <v>Finance</v>
      </c>
      <c r="J367" s="43">
        <f>_xlfn.AGGREGATE(3,5,Compétences[[#This Row],[Salarié (NOM Prénom)]])</f>
        <v>1</v>
      </c>
    </row>
    <row r="368" spans="1:10" ht="16">
      <c r="A368" s="1" t="s">
        <v>155</v>
      </c>
      <c r="B368" s="1" t="s">
        <v>88</v>
      </c>
      <c r="C368" s="1" t="s">
        <v>145</v>
      </c>
      <c r="D368" s="21">
        <v>3</v>
      </c>
      <c r="E368" s="40">
        <v>3</v>
      </c>
      <c r="F368" s="41" t="str">
        <f>IF(Compétences[[#This Row],[Salarié (NOM Prénom)]]="","",IF(_xlfn.XLOOKUP(Compétences[[#This Row],[Salarié (NOM Prénom)]],Salariés[NOM et Prénom],Salariés[Métier actuel])=0,"",_xlfn.XLOOKUP(Compétences[[#This Row],[Salarié (NOM Prénom)]],Salariés[NOM et Prénom],Salariés[Métier actuel])))</f>
        <v>Comptable</v>
      </c>
      <c r="G368"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8" s="42" t="str">
        <f>IF(Compétences[[#This Row],[Salarié (NOM Prénom)]]="","",IF(_xlfn.XLOOKUP(Compétences[[#This Row],[Salarié (NOM Prénom)]],Salariés[NOM et Prénom],Salariés[Sexe])=0,"",_xlfn.XLOOKUP(Compétences[[#This Row],[Salarié (NOM Prénom)]],Salariés[NOM et Prénom],Salariés[Sexe])))</f>
        <v>Femme</v>
      </c>
      <c r="I368" s="42" t="str">
        <f>IF(Compétences[[#This Row],[Salarié (NOM Prénom)]]="","",IF(_xlfn.XLOOKUP(Compétences[[#This Row],[Salarié (NOM Prénom)]],Salariés[NOM et Prénom],Salariés[Service])=0,"",_xlfn.XLOOKUP(Compétences[[#This Row],[Salarié (NOM Prénom)]],Salariés[NOM et Prénom],Salariés[Service])))</f>
        <v>Finance</v>
      </c>
      <c r="J368" s="43">
        <f>_xlfn.AGGREGATE(3,5,Compétences[[#This Row],[Salarié (NOM Prénom)]])</f>
        <v>1</v>
      </c>
    </row>
    <row r="369" spans="1:10" ht="16">
      <c r="A369" s="1" t="s">
        <v>155</v>
      </c>
      <c r="B369" s="1" t="s">
        <v>94</v>
      </c>
      <c r="C369" s="1" t="s">
        <v>128</v>
      </c>
      <c r="D369" s="21">
        <v>3</v>
      </c>
      <c r="E369" s="40">
        <v>1</v>
      </c>
      <c r="F369" s="41" t="str">
        <f>IF(Compétences[[#This Row],[Salarié (NOM Prénom)]]="","",IF(_xlfn.XLOOKUP(Compétences[[#This Row],[Salarié (NOM Prénom)]],Salariés[NOM et Prénom],Salariés[Métier actuel])=0,"",_xlfn.XLOOKUP(Compétences[[#This Row],[Salarié (NOM Prénom)]],Salariés[NOM et Prénom],Salariés[Métier actuel])))</f>
        <v>Comptable</v>
      </c>
      <c r="G369" s="42" t="str">
        <f>IF(Compétences[[#This Row],[Salarié (NOM Prénom)]]="","",IF(_xlfn.XLOOKUP(Compétences[[#This Row],[Salarié (NOM Prénom)]],Salariés[NOM et Prénom],Salariés[N+1 (NOM Prénom)])=0,"",_xlfn.XLOOKUP(Compétences[[#This Row],[Salarié (NOM Prénom)]],Salariés[NOM et Prénom],Salariés[N+1 (NOM Prénom)])))</f>
        <v>EMMANUELLI Yves</v>
      </c>
      <c r="H369" s="42" t="str">
        <f>IF(Compétences[[#This Row],[Salarié (NOM Prénom)]]="","",IF(_xlfn.XLOOKUP(Compétences[[#This Row],[Salarié (NOM Prénom)]],Salariés[NOM et Prénom],Salariés[Sexe])=0,"",_xlfn.XLOOKUP(Compétences[[#This Row],[Salarié (NOM Prénom)]],Salariés[NOM et Prénom],Salariés[Sexe])))</f>
        <v>Femme</v>
      </c>
      <c r="I369" s="42" t="str">
        <f>IF(Compétences[[#This Row],[Salarié (NOM Prénom)]]="","",IF(_xlfn.XLOOKUP(Compétences[[#This Row],[Salarié (NOM Prénom)]],Salariés[NOM et Prénom],Salariés[Service])=0,"",_xlfn.XLOOKUP(Compétences[[#This Row],[Salarié (NOM Prénom)]],Salariés[NOM et Prénom],Salariés[Service])))</f>
        <v>Finance</v>
      </c>
      <c r="J369" s="43">
        <f>_xlfn.AGGREGATE(3,5,Compétences[[#This Row],[Salarié (NOM Prénom)]])</f>
        <v>1</v>
      </c>
    </row>
    <row r="370" spans="1:10" ht="16">
      <c r="A370" s="1" t="s">
        <v>155</v>
      </c>
      <c r="B370" s="1" t="s">
        <v>94</v>
      </c>
      <c r="C370" s="1" t="s">
        <v>131</v>
      </c>
      <c r="D370" s="21">
        <v>2</v>
      </c>
      <c r="E370" s="40">
        <v>2</v>
      </c>
      <c r="F370" s="41" t="str">
        <f>IF(Compétences[[#This Row],[Salarié (NOM Prénom)]]="","",IF(_xlfn.XLOOKUP(Compétences[[#This Row],[Salarié (NOM Prénom)]],Salariés[NOM et Prénom],Salariés[Métier actuel])=0,"",_xlfn.XLOOKUP(Compétences[[#This Row],[Salarié (NOM Prénom)]],Salariés[NOM et Prénom],Salariés[Métier actuel])))</f>
        <v>Comptable</v>
      </c>
      <c r="G370" s="42" t="str">
        <f>IF(Compétences[[#This Row],[Salarié (NOM Prénom)]]="","",IF(_xlfn.XLOOKUP(Compétences[[#This Row],[Salarié (NOM Prénom)]],Salariés[NOM et Prénom],Salariés[N+1 (NOM Prénom)])=0,"",_xlfn.XLOOKUP(Compétences[[#This Row],[Salarié (NOM Prénom)]],Salariés[NOM et Prénom],Salariés[N+1 (NOM Prénom)])))</f>
        <v>EMMANUELLI Yves</v>
      </c>
      <c r="H370" s="42" t="str">
        <f>IF(Compétences[[#This Row],[Salarié (NOM Prénom)]]="","",IF(_xlfn.XLOOKUP(Compétences[[#This Row],[Salarié (NOM Prénom)]],Salariés[NOM et Prénom],Salariés[Sexe])=0,"",_xlfn.XLOOKUP(Compétences[[#This Row],[Salarié (NOM Prénom)]],Salariés[NOM et Prénom],Salariés[Sexe])))</f>
        <v>Femme</v>
      </c>
      <c r="I370" s="42" t="str">
        <f>IF(Compétences[[#This Row],[Salarié (NOM Prénom)]]="","",IF(_xlfn.XLOOKUP(Compétences[[#This Row],[Salarié (NOM Prénom)]],Salariés[NOM et Prénom],Salariés[Service])=0,"",_xlfn.XLOOKUP(Compétences[[#This Row],[Salarié (NOM Prénom)]],Salariés[NOM et Prénom],Salariés[Service])))</f>
        <v>Finance</v>
      </c>
      <c r="J370" s="43">
        <f>_xlfn.AGGREGATE(3,5,Compétences[[#This Row],[Salarié (NOM Prénom)]])</f>
        <v>1</v>
      </c>
    </row>
    <row r="371" spans="1:10" ht="16">
      <c r="A371" s="1" t="s">
        <v>155</v>
      </c>
      <c r="B371" s="1" t="s">
        <v>94</v>
      </c>
      <c r="C371" s="1" t="s">
        <v>132</v>
      </c>
      <c r="D371" s="21">
        <v>1</v>
      </c>
      <c r="E371" s="40">
        <v>2</v>
      </c>
      <c r="F371" s="41" t="str">
        <f>IF(Compétences[[#This Row],[Salarié (NOM Prénom)]]="","",IF(_xlfn.XLOOKUP(Compétences[[#This Row],[Salarié (NOM Prénom)]],Salariés[NOM et Prénom],Salariés[Métier actuel])=0,"",_xlfn.XLOOKUP(Compétences[[#This Row],[Salarié (NOM Prénom)]],Salariés[NOM et Prénom],Salariés[Métier actuel])))</f>
        <v>Comptable</v>
      </c>
      <c r="G371" s="42" t="str">
        <f>IF(Compétences[[#This Row],[Salarié (NOM Prénom)]]="","",IF(_xlfn.XLOOKUP(Compétences[[#This Row],[Salarié (NOM Prénom)]],Salariés[NOM et Prénom],Salariés[N+1 (NOM Prénom)])=0,"",_xlfn.XLOOKUP(Compétences[[#This Row],[Salarié (NOM Prénom)]],Salariés[NOM et Prénom],Salariés[N+1 (NOM Prénom)])))</f>
        <v>EMMANUELLI Yves</v>
      </c>
      <c r="H371" s="42" t="str">
        <f>IF(Compétences[[#This Row],[Salarié (NOM Prénom)]]="","",IF(_xlfn.XLOOKUP(Compétences[[#This Row],[Salarié (NOM Prénom)]],Salariés[NOM et Prénom],Salariés[Sexe])=0,"",_xlfn.XLOOKUP(Compétences[[#This Row],[Salarié (NOM Prénom)]],Salariés[NOM et Prénom],Salariés[Sexe])))</f>
        <v>Femme</v>
      </c>
      <c r="I371" s="42" t="str">
        <f>IF(Compétences[[#This Row],[Salarié (NOM Prénom)]]="","",IF(_xlfn.XLOOKUP(Compétences[[#This Row],[Salarié (NOM Prénom)]],Salariés[NOM et Prénom],Salariés[Service])=0,"",_xlfn.XLOOKUP(Compétences[[#This Row],[Salarié (NOM Prénom)]],Salariés[NOM et Prénom],Salariés[Service])))</f>
        <v>Finance</v>
      </c>
      <c r="J371" s="43">
        <f>_xlfn.AGGREGATE(3,5,Compétences[[#This Row],[Salarié (NOM Prénom)]])</f>
        <v>1</v>
      </c>
    </row>
    <row r="372" spans="1:10" ht="16">
      <c r="A372" s="1" t="s">
        <v>155</v>
      </c>
      <c r="B372" s="1" t="s">
        <v>94</v>
      </c>
      <c r="C372" s="1" t="s">
        <v>31</v>
      </c>
      <c r="D372" s="21">
        <v>4</v>
      </c>
      <c r="E372" s="40">
        <v>4</v>
      </c>
      <c r="F372" s="41" t="str">
        <f>IF(Compétences[[#This Row],[Salarié (NOM Prénom)]]="","",IF(_xlfn.XLOOKUP(Compétences[[#This Row],[Salarié (NOM Prénom)]],Salariés[NOM et Prénom],Salariés[Métier actuel])=0,"",_xlfn.XLOOKUP(Compétences[[#This Row],[Salarié (NOM Prénom)]],Salariés[NOM et Prénom],Salariés[Métier actuel])))</f>
        <v>Comptable</v>
      </c>
      <c r="G372" s="42" t="str">
        <f>IF(Compétences[[#This Row],[Salarié (NOM Prénom)]]="","",IF(_xlfn.XLOOKUP(Compétences[[#This Row],[Salarié (NOM Prénom)]],Salariés[NOM et Prénom],Salariés[N+1 (NOM Prénom)])=0,"",_xlfn.XLOOKUP(Compétences[[#This Row],[Salarié (NOM Prénom)]],Salariés[NOM et Prénom],Salariés[N+1 (NOM Prénom)])))</f>
        <v>EMMANUELLI Yves</v>
      </c>
      <c r="H372" s="42" t="str">
        <f>IF(Compétences[[#This Row],[Salarié (NOM Prénom)]]="","",IF(_xlfn.XLOOKUP(Compétences[[#This Row],[Salarié (NOM Prénom)]],Salariés[NOM et Prénom],Salariés[Sexe])=0,"",_xlfn.XLOOKUP(Compétences[[#This Row],[Salarié (NOM Prénom)]],Salariés[NOM et Prénom],Salariés[Sexe])))</f>
        <v>Femme</v>
      </c>
      <c r="I372" s="42" t="str">
        <f>IF(Compétences[[#This Row],[Salarié (NOM Prénom)]]="","",IF(_xlfn.XLOOKUP(Compétences[[#This Row],[Salarié (NOM Prénom)]],Salariés[NOM et Prénom],Salariés[Service])=0,"",_xlfn.XLOOKUP(Compétences[[#This Row],[Salarié (NOM Prénom)]],Salariés[NOM et Prénom],Salariés[Service])))</f>
        <v>Finance</v>
      </c>
      <c r="J372" s="43">
        <f>_xlfn.AGGREGATE(3,5,Compétences[[#This Row],[Salarié (NOM Prénom)]])</f>
        <v>1</v>
      </c>
    </row>
    <row r="373" spans="1:10" ht="16">
      <c r="A373" s="1" t="s">
        <v>155</v>
      </c>
      <c r="B373" s="1" t="s">
        <v>94</v>
      </c>
      <c r="C373" s="1" t="s">
        <v>147</v>
      </c>
      <c r="D373" s="21">
        <v>2</v>
      </c>
      <c r="E373" s="40">
        <v>2</v>
      </c>
      <c r="F373" s="41" t="str">
        <f>IF(Compétences[[#This Row],[Salarié (NOM Prénom)]]="","",IF(_xlfn.XLOOKUP(Compétences[[#This Row],[Salarié (NOM Prénom)]],Salariés[NOM et Prénom],Salariés[Métier actuel])=0,"",_xlfn.XLOOKUP(Compétences[[#This Row],[Salarié (NOM Prénom)]],Salariés[NOM et Prénom],Salariés[Métier actuel])))</f>
        <v>Comptable</v>
      </c>
      <c r="G373" s="42" t="str">
        <f>IF(Compétences[[#This Row],[Salarié (NOM Prénom)]]="","",IF(_xlfn.XLOOKUP(Compétences[[#This Row],[Salarié (NOM Prénom)]],Salariés[NOM et Prénom],Salariés[N+1 (NOM Prénom)])=0,"",_xlfn.XLOOKUP(Compétences[[#This Row],[Salarié (NOM Prénom)]],Salariés[NOM et Prénom],Salariés[N+1 (NOM Prénom)])))</f>
        <v>EMMANUELLI Yves</v>
      </c>
      <c r="H373" s="42" t="str">
        <f>IF(Compétences[[#This Row],[Salarié (NOM Prénom)]]="","",IF(_xlfn.XLOOKUP(Compétences[[#This Row],[Salarié (NOM Prénom)]],Salariés[NOM et Prénom],Salariés[Sexe])=0,"",_xlfn.XLOOKUP(Compétences[[#This Row],[Salarié (NOM Prénom)]],Salariés[NOM et Prénom],Salariés[Sexe])))</f>
        <v>Femme</v>
      </c>
      <c r="I373" s="42" t="str">
        <f>IF(Compétences[[#This Row],[Salarié (NOM Prénom)]]="","",IF(_xlfn.XLOOKUP(Compétences[[#This Row],[Salarié (NOM Prénom)]],Salariés[NOM et Prénom],Salariés[Service])=0,"",_xlfn.XLOOKUP(Compétences[[#This Row],[Salarié (NOM Prénom)]],Salariés[NOM et Prénom],Salariés[Service])))</f>
        <v>Finance</v>
      </c>
      <c r="J373" s="43">
        <f>_xlfn.AGGREGATE(3,5,Compétences[[#This Row],[Salarié (NOM Prénom)]])</f>
        <v>1</v>
      </c>
    </row>
    <row r="374" spans="1:10" ht="16">
      <c r="A374" s="1" t="s">
        <v>51</v>
      </c>
      <c r="B374" s="1" t="s">
        <v>88</v>
      </c>
      <c r="C374" s="1" t="s">
        <v>113</v>
      </c>
      <c r="D374" s="21">
        <v>1</v>
      </c>
      <c r="E374" s="40">
        <v>4</v>
      </c>
      <c r="F374"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74" s="42" t="str">
        <f>IF(Compétences[[#This Row],[Salarié (NOM Prénom)]]="","",IF(_xlfn.XLOOKUP(Compétences[[#This Row],[Salarié (NOM Prénom)]],Salariés[NOM et Prénom],Salariés[N+1 (NOM Prénom)])=0,"",_xlfn.XLOOKUP(Compétences[[#This Row],[Salarié (NOM Prénom)]],Salariés[NOM et Prénom],Salariés[N+1 (NOM Prénom)])))</f>
        <v/>
      </c>
      <c r="H374" s="42" t="str">
        <f>IF(Compétences[[#This Row],[Salarié (NOM Prénom)]]="","",IF(_xlfn.XLOOKUP(Compétences[[#This Row],[Salarié (NOM Prénom)]],Salariés[NOM et Prénom],Salariés[Sexe])=0,"",_xlfn.XLOOKUP(Compétences[[#This Row],[Salarié (NOM Prénom)]],Salariés[NOM et Prénom],Salariés[Sexe])))</f>
        <v>Femme</v>
      </c>
      <c r="I374" s="42" t="str">
        <f>IF(Compétences[[#This Row],[Salarié (NOM Prénom)]]="","",IF(_xlfn.XLOOKUP(Compétences[[#This Row],[Salarié (NOM Prénom)]],Salariés[NOM et Prénom],Salariés[Service])=0,"",_xlfn.XLOOKUP(Compétences[[#This Row],[Salarié (NOM Prénom)]],Salariés[NOM et Prénom],Salariés[Service])))</f>
        <v>Finance</v>
      </c>
      <c r="J374" s="43">
        <f>_xlfn.AGGREGATE(3,5,Compétences[[#This Row],[Salarié (NOM Prénom)]])</f>
        <v>1</v>
      </c>
    </row>
    <row r="375" spans="1:10" ht="16">
      <c r="A375" s="1" t="s">
        <v>51</v>
      </c>
      <c r="B375" s="1" t="s">
        <v>88</v>
      </c>
      <c r="C375" s="1" t="s">
        <v>118</v>
      </c>
      <c r="D375" s="21">
        <v>4</v>
      </c>
      <c r="E375" s="40">
        <v>3</v>
      </c>
      <c r="F375"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75" s="42" t="str">
        <f>IF(Compétences[[#This Row],[Salarié (NOM Prénom)]]="","",IF(_xlfn.XLOOKUP(Compétences[[#This Row],[Salarié (NOM Prénom)]],Salariés[NOM et Prénom],Salariés[N+1 (NOM Prénom)])=0,"",_xlfn.XLOOKUP(Compétences[[#This Row],[Salarié (NOM Prénom)]],Salariés[NOM et Prénom],Salariés[N+1 (NOM Prénom)])))</f>
        <v/>
      </c>
      <c r="H375" s="42" t="str">
        <f>IF(Compétences[[#This Row],[Salarié (NOM Prénom)]]="","",IF(_xlfn.XLOOKUP(Compétences[[#This Row],[Salarié (NOM Prénom)]],Salariés[NOM et Prénom],Salariés[Sexe])=0,"",_xlfn.XLOOKUP(Compétences[[#This Row],[Salarié (NOM Prénom)]],Salariés[NOM et Prénom],Salariés[Sexe])))</f>
        <v>Femme</v>
      </c>
      <c r="I375" s="42" t="str">
        <f>IF(Compétences[[#This Row],[Salarié (NOM Prénom)]]="","",IF(_xlfn.XLOOKUP(Compétences[[#This Row],[Salarié (NOM Prénom)]],Salariés[NOM et Prénom],Salariés[Service])=0,"",_xlfn.XLOOKUP(Compétences[[#This Row],[Salarié (NOM Prénom)]],Salariés[NOM et Prénom],Salariés[Service])))</f>
        <v>Finance</v>
      </c>
      <c r="J375" s="43">
        <f>_xlfn.AGGREGATE(3,5,Compétences[[#This Row],[Salarié (NOM Prénom)]])</f>
        <v>1</v>
      </c>
    </row>
    <row r="376" spans="1:10" ht="16">
      <c r="A376" s="1" t="s">
        <v>51</v>
      </c>
      <c r="B376" s="1" t="s">
        <v>88</v>
      </c>
      <c r="C376" s="1" t="s">
        <v>126</v>
      </c>
      <c r="D376" s="21">
        <v>1</v>
      </c>
      <c r="E376" s="40">
        <v>3</v>
      </c>
      <c r="F376"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76" s="42" t="str">
        <f>IF(Compétences[[#This Row],[Salarié (NOM Prénom)]]="","",IF(_xlfn.XLOOKUP(Compétences[[#This Row],[Salarié (NOM Prénom)]],Salariés[NOM et Prénom],Salariés[N+1 (NOM Prénom)])=0,"",_xlfn.XLOOKUP(Compétences[[#This Row],[Salarié (NOM Prénom)]],Salariés[NOM et Prénom],Salariés[N+1 (NOM Prénom)])))</f>
        <v/>
      </c>
      <c r="H376" s="42" t="str">
        <f>IF(Compétences[[#This Row],[Salarié (NOM Prénom)]]="","",IF(_xlfn.XLOOKUP(Compétences[[#This Row],[Salarié (NOM Prénom)]],Salariés[NOM et Prénom],Salariés[Sexe])=0,"",_xlfn.XLOOKUP(Compétences[[#This Row],[Salarié (NOM Prénom)]],Salariés[NOM et Prénom],Salariés[Sexe])))</f>
        <v>Femme</v>
      </c>
      <c r="I376" s="42" t="str">
        <f>IF(Compétences[[#This Row],[Salarié (NOM Prénom)]]="","",IF(_xlfn.XLOOKUP(Compétences[[#This Row],[Salarié (NOM Prénom)]],Salariés[NOM et Prénom],Salariés[Service])=0,"",_xlfn.XLOOKUP(Compétences[[#This Row],[Salarié (NOM Prénom)]],Salariés[NOM et Prénom],Salariés[Service])))</f>
        <v>Finance</v>
      </c>
      <c r="J376" s="43">
        <f>_xlfn.AGGREGATE(3,5,Compétences[[#This Row],[Salarié (NOM Prénom)]])</f>
        <v>1</v>
      </c>
    </row>
    <row r="377" spans="1:10" ht="16">
      <c r="A377" s="1" t="s">
        <v>51</v>
      </c>
      <c r="B377" s="1" t="s">
        <v>88</v>
      </c>
      <c r="C377" s="1" t="s">
        <v>127</v>
      </c>
      <c r="D377" s="21">
        <v>4</v>
      </c>
      <c r="E377" s="40">
        <v>3</v>
      </c>
      <c r="F377"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77" s="42" t="str">
        <f>IF(Compétences[[#This Row],[Salarié (NOM Prénom)]]="","",IF(_xlfn.XLOOKUP(Compétences[[#This Row],[Salarié (NOM Prénom)]],Salariés[NOM et Prénom],Salariés[N+1 (NOM Prénom)])=0,"",_xlfn.XLOOKUP(Compétences[[#This Row],[Salarié (NOM Prénom)]],Salariés[NOM et Prénom],Salariés[N+1 (NOM Prénom)])))</f>
        <v/>
      </c>
      <c r="H377" s="42" t="str">
        <f>IF(Compétences[[#This Row],[Salarié (NOM Prénom)]]="","",IF(_xlfn.XLOOKUP(Compétences[[#This Row],[Salarié (NOM Prénom)]],Salariés[NOM et Prénom],Salariés[Sexe])=0,"",_xlfn.XLOOKUP(Compétences[[#This Row],[Salarié (NOM Prénom)]],Salariés[NOM et Prénom],Salariés[Sexe])))</f>
        <v>Femme</v>
      </c>
      <c r="I377" s="42" t="str">
        <f>IF(Compétences[[#This Row],[Salarié (NOM Prénom)]]="","",IF(_xlfn.XLOOKUP(Compétences[[#This Row],[Salarié (NOM Prénom)]],Salariés[NOM et Prénom],Salariés[Service])=0,"",_xlfn.XLOOKUP(Compétences[[#This Row],[Salarié (NOM Prénom)]],Salariés[NOM et Prénom],Salariés[Service])))</f>
        <v>Finance</v>
      </c>
      <c r="J377" s="43">
        <f>_xlfn.AGGREGATE(3,5,Compétences[[#This Row],[Salarié (NOM Prénom)]])</f>
        <v>1</v>
      </c>
    </row>
    <row r="378" spans="1:10" ht="16">
      <c r="A378" s="1" t="s">
        <v>51</v>
      </c>
      <c r="B378" s="1" t="s">
        <v>88</v>
      </c>
      <c r="C378" s="1" t="s">
        <v>138</v>
      </c>
      <c r="D378" s="21">
        <v>2</v>
      </c>
      <c r="E378" s="40">
        <v>3</v>
      </c>
      <c r="F378"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78" s="42" t="str">
        <f>IF(Compétences[[#This Row],[Salarié (NOM Prénom)]]="","",IF(_xlfn.XLOOKUP(Compétences[[#This Row],[Salarié (NOM Prénom)]],Salariés[NOM et Prénom],Salariés[N+1 (NOM Prénom)])=0,"",_xlfn.XLOOKUP(Compétences[[#This Row],[Salarié (NOM Prénom)]],Salariés[NOM et Prénom],Salariés[N+1 (NOM Prénom)])))</f>
        <v/>
      </c>
      <c r="H378" s="42" t="str">
        <f>IF(Compétences[[#This Row],[Salarié (NOM Prénom)]]="","",IF(_xlfn.XLOOKUP(Compétences[[#This Row],[Salarié (NOM Prénom)]],Salariés[NOM et Prénom],Salariés[Sexe])=0,"",_xlfn.XLOOKUP(Compétences[[#This Row],[Salarié (NOM Prénom)]],Salariés[NOM et Prénom],Salariés[Sexe])))</f>
        <v>Femme</v>
      </c>
      <c r="I378" s="42" t="str">
        <f>IF(Compétences[[#This Row],[Salarié (NOM Prénom)]]="","",IF(_xlfn.XLOOKUP(Compétences[[#This Row],[Salarié (NOM Prénom)]],Salariés[NOM et Prénom],Salariés[Service])=0,"",_xlfn.XLOOKUP(Compétences[[#This Row],[Salarié (NOM Prénom)]],Salariés[NOM et Prénom],Salariés[Service])))</f>
        <v>Finance</v>
      </c>
      <c r="J378" s="43">
        <f>_xlfn.AGGREGATE(3,5,Compétences[[#This Row],[Salarié (NOM Prénom)]])</f>
        <v>1</v>
      </c>
    </row>
    <row r="379" spans="1:10" ht="16">
      <c r="A379" s="1" t="s">
        <v>51</v>
      </c>
      <c r="B379" s="1" t="s">
        <v>88</v>
      </c>
      <c r="C379" s="1" t="s">
        <v>139</v>
      </c>
      <c r="D379" s="21">
        <v>3</v>
      </c>
      <c r="E379" s="40">
        <v>1</v>
      </c>
      <c r="F379"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79" s="42" t="str">
        <f>IF(Compétences[[#This Row],[Salarié (NOM Prénom)]]="","",IF(_xlfn.XLOOKUP(Compétences[[#This Row],[Salarié (NOM Prénom)]],Salariés[NOM et Prénom],Salariés[N+1 (NOM Prénom)])=0,"",_xlfn.XLOOKUP(Compétences[[#This Row],[Salarié (NOM Prénom)]],Salariés[NOM et Prénom],Salariés[N+1 (NOM Prénom)])))</f>
        <v/>
      </c>
      <c r="H379" s="42" t="str">
        <f>IF(Compétences[[#This Row],[Salarié (NOM Prénom)]]="","",IF(_xlfn.XLOOKUP(Compétences[[#This Row],[Salarié (NOM Prénom)]],Salariés[NOM et Prénom],Salariés[Sexe])=0,"",_xlfn.XLOOKUP(Compétences[[#This Row],[Salarié (NOM Prénom)]],Salariés[NOM et Prénom],Salariés[Sexe])))</f>
        <v>Femme</v>
      </c>
      <c r="I379" s="42" t="str">
        <f>IF(Compétences[[#This Row],[Salarié (NOM Prénom)]]="","",IF(_xlfn.XLOOKUP(Compétences[[#This Row],[Salarié (NOM Prénom)]],Salariés[NOM et Prénom],Salariés[Service])=0,"",_xlfn.XLOOKUP(Compétences[[#This Row],[Salarié (NOM Prénom)]],Salariés[NOM et Prénom],Salariés[Service])))</f>
        <v>Finance</v>
      </c>
      <c r="J379" s="43">
        <f>_xlfn.AGGREGATE(3,5,Compétences[[#This Row],[Salarié (NOM Prénom)]])</f>
        <v>1</v>
      </c>
    </row>
    <row r="380" spans="1:10" ht="16">
      <c r="A380" s="1" t="s">
        <v>51</v>
      </c>
      <c r="B380" s="1" t="s">
        <v>88</v>
      </c>
      <c r="C380" s="1" t="s">
        <v>144</v>
      </c>
      <c r="D380" s="21">
        <v>1</v>
      </c>
      <c r="E380" s="40">
        <v>1</v>
      </c>
      <c r="F380"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80" s="42" t="str">
        <f>IF(Compétences[[#This Row],[Salarié (NOM Prénom)]]="","",IF(_xlfn.XLOOKUP(Compétences[[#This Row],[Salarié (NOM Prénom)]],Salariés[NOM et Prénom],Salariés[N+1 (NOM Prénom)])=0,"",_xlfn.XLOOKUP(Compétences[[#This Row],[Salarié (NOM Prénom)]],Salariés[NOM et Prénom],Salariés[N+1 (NOM Prénom)])))</f>
        <v/>
      </c>
      <c r="H380" s="42" t="str">
        <f>IF(Compétences[[#This Row],[Salarié (NOM Prénom)]]="","",IF(_xlfn.XLOOKUP(Compétences[[#This Row],[Salarié (NOM Prénom)]],Salariés[NOM et Prénom],Salariés[Sexe])=0,"",_xlfn.XLOOKUP(Compétences[[#This Row],[Salarié (NOM Prénom)]],Salariés[NOM et Prénom],Salariés[Sexe])))</f>
        <v>Femme</v>
      </c>
      <c r="I380" s="42" t="str">
        <f>IF(Compétences[[#This Row],[Salarié (NOM Prénom)]]="","",IF(_xlfn.XLOOKUP(Compétences[[#This Row],[Salarié (NOM Prénom)]],Salariés[NOM et Prénom],Salariés[Service])=0,"",_xlfn.XLOOKUP(Compétences[[#This Row],[Salarié (NOM Prénom)]],Salariés[NOM et Prénom],Salariés[Service])))</f>
        <v>Finance</v>
      </c>
      <c r="J380" s="43">
        <f>_xlfn.AGGREGATE(3,5,Compétences[[#This Row],[Salarié (NOM Prénom)]])</f>
        <v>1</v>
      </c>
    </row>
    <row r="381" spans="1:10" ht="16">
      <c r="A381" s="1" t="s">
        <v>51</v>
      </c>
      <c r="B381" s="1" t="s">
        <v>94</v>
      </c>
      <c r="C381" s="1" t="s">
        <v>116</v>
      </c>
      <c r="D381" s="21">
        <v>3</v>
      </c>
      <c r="E381" s="40">
        <v>2</v>
      </c>
      <c r="F381"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81" s="42" t="str">
        <f>IF(Compétences[[#This Row],[Salarié (NOM Prénom)]]="","",IF(_xlfn.XLOOKUP(Compétences[[#This Row],[Salarié (NOM Prénom)]],Salariés[NOM et Prénom],Salariés[N+1 (NOM Prénom)])=0,"",_xlfn.XLOOKUP(Compétences[[#This Row],[Salarié (NOM Prénom)]],Salariés[NOM et Prénom],Salariés[N+1 (NOM Prénom)])))</f>
        <v/>
      </c>
      <c r="H381" s="42" t="str">
        <f>IF(Compétences[[#This Row],[Salarié (NOM Prénom)]]="","",IF(_xlfn.XLOOKUP(Compétences[[#This Row],[Salarié (NOM Prénom)]],Salariés[NOM et Prénom],Salariés[Sexe])=0,"",_xlfn.XLOOKUP(Compétences[[#This Row],[Salarié (NOM Prénom)]],Salariés[NOM et Prénom],Salariés[Sexe])))</f>
        <v>Femme</v>
      </c>
      <c r="I381" s="42" t="str">
        <f>IF(Compétences[[#This Row],[Salarié (NOM Prénom)]]="","",IF(_xlfn.XLOOKUP(Compétences[[#This Row],[Salarié (NOM Prénom)]],Salariés[NOM et Prénom],Salariés[Service])=0,"",_xlfn.XLOOKUP(Compétences[[#This Row],[Salarié (NOM Prénom)]],Salariés[NOM et Prénom],Salariés[Service])))</f>
        <v>Finance</v>
      </c>
      <c r="J381" s="43">
        <f>_xlfn.AGGREGATE(3,5,Compétences[[#This Row],[Salarié (NOM Prénom)]])</f>
        <v>1</v>
      </c>
    </row>
    <row r="382" spans="1:10" ht="16">
      <c r="A382" s="1" t="s">
        <v>51</v>
      </c>
      <c r="B382" s="1" t="s">
        <v>94</v>
      </c>
      <c r="C382" s="1" t="s">
        <v>124</v>
      </c>
      <c r="D382" s="21">
        <v>4</v>
      </c>
      <c r="E382" s="40">
        <v>2</v>
      </c>
      <c r="F382"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82" s="42" t="str">
        <f>IF(Compétences[[#This Row],[Salarié (NOM Prénom)]]="","",IF(_xlfn.XLOOKUP(Compétences[[#This Row],[Salarié (NOM Prénom)]],Salariés[NOM et Prénom],Salariés[N+1 (NOM Prénom)])=0,"",_xlfn.XLOOKUP(Compétences[[#This Row],[Salarié (NOM Prénom)]],Salariés[NOM et Prénom],Salariés[N+1 (NOM Prénom)])))</f>
        <v/>
      </c>
      <c r="H382" s="42" t="str">
        <f>IF(Compétences[[#This Row],[Salarié (NOM Prénom)]]="","",IF(_xlfn.XLOOKUP(Compétences[[#This Row],[Salarié (NOM Prénom)]],Salariés[NOM et Prénom],Salariés[Sexe])=0,"",_xlfn.XLOOKUP(Compétences[[#This Row],[Salarié (NOM Prénom)]],Salariés[NOM et Prénom],Salariés[Sexe])))</f>
        <v>Femme</v>
      </c>
      <c r="I382" s="42" t="str">
        <f>IF(Compétences[[#This Row],[Salarié (NOM Prénom)]]="","",IF(_xlfn.XLOOKUP(Compétences[[#This Row],[Salarié (NOM Prénom)]],Salariés[NOM et Prénom],Salariés[Service])=0,"",_xlfn.XLOOKUP(Compétences[[#This Row],[Salarié (NOM Prénom)]],Salariés[NOM et Prénom],Salariés[Service])))</f>
        <v>Finance</v>
      </c>
      <c r="J382" s="43">
        <f>_xlfn.AGGREGATE(3,5,Compétences[[#This Row],[Salarié (NOM Prénom)]])</f>
        <v>1</v>
      </c>
    </row>
    <row r="383" spans="1:10" ht="16">
      <c r="A383" s="1" t="s">
        <v>51</v>
      </c>
      <c r="B383" s="1" t="s">
        <v>94</v>
      </c>
      <c r="C383" s="1" t="s">
        <v>129</v>
      </c>
      <c r="D383" s="21">
        <v>4</v>
      </c>
      <c r="E383" s="40">
        <v>3</v>
      </c>
      <c r="F383"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83" s="42" t="str">
        <f>IF(Compétences[[#This Row],[Salarié (NOM Prénom)]]="","",IF(_xlfn.XLOOKUP(Compétences[[#This Row],[Salarié (NOM Prénom)]],Salariés[NOM et Prénom],Salariés[N+1 (NOM Prénom)])=0,"",_xlfn.XLOOKUP(Compétences[[#This Row],[Salarié (NOM Prénom)]],Salariés[NOM et Prénom],Salariés[N+1 (NOM Prénom)])))</f>
        <v/>
      </c>
      <c r="H383" s="42" t="str">
        <f>IF(Compétences[[#This Row],[Salarié (NOM Prénom)]]="","",IF(_xlfn.XLOOKUP(Compétences[[#This Row],[Salarié (NOM Prénom)]],Salariés[NOM et Prénom],Salariés[Sexe])=0,"",_xlfn.XLOOKUP(Compétences[[#This Row],[Salarié (NOM Prénom)]],Salariés[NOM et Prénom],Salariés[Sexe])))</f>
        <v>Femme</v>
      </c>
      <c r="I383" s="42" t="str">
        <f>IF(Compétences[[#This Row],[Salarié (NOM Prénom)]]="","",IF(_xlfn.XLOOKUP(Compétences[[#This Row],[Salarié (NOM Prénom)]],Salariés[NOM et Prénom],Salariés[Service])=0,"",_xlfn.XLOOKUP(Compétences[[#This Row],[Salarié (NOM Prénom)]],Salariés[NOM et Prénom],Salariés[Service])))</f>
        <v>Finance</v>
      </c>
      <c r="J383" s="43">
        <f>_xlfn.AGGREGATE(3,5,Compétences[[#This Row],[Salarié (NOM Prénom)]])</f>
        <v>1</v>
      </c>
    </row>
    <row r="384" spans="1:10" ht="16">
      <c r="A384" s="1" t="s">
        <v>51</v>
      </c>
      <c r="B384" s="1" t="s">
        <v>94</v>
      </c>
      <c r="C384" s="1" t="s">
        <v>133</v>
      </c>
      <c r="D384" s="21">
        <v>2</v>
      </c>
      <c r="E384" s="40">
        <v>4</v>
      </c>
      <c r="F384"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384" s="42" t="str">
        <f>IF(Compétences[[#This Row],[Salarié (NOM Prénom)]]="","",IF(_xlfn.XLOOKUP(Compétences[[#This Row],[Salarié (NOM Prénom)]],Salariés[NOM et Prénom],Salariés[N+1 (NOM Prénom)])=0,"",_xlfn.XLOOKUP(Compétences[[#This Row],[Salarié (NOM Prénom)]],Salariés[NOM et Prénom],Salariés[N+1 (NOM Prénom)])))</f>
        <v/>
      </c>
      <c r="H384" s="42" t="str">
        <f>IF(Compétences[[#This Row],[Salarié (NOM Prénom)]]="","",IF(_xlfn.XLOOKUP(Compétences[[#This Row],[Salarié (NOM Prénom)]],Salariés[NOM et Prénom],Salariés[Sexe])=0,"",_xlfn.XLOOKUP(Compétences[[#This Row],[Salarié (NOM Prénom)]],Salariés[NOM et Prénom],Salariés[Sexe])))</f>
        <v>Femme</v>
      </c>
      <c r="I384" s="42" t="str">
        <f>IF(Compétences[[#This Row],[Salarié (NOM Prénom)]]="","",IF(_xlfn.XLOOKUP(Compétences[[#This Row],[Salarié (NOM Prénom)]],Salariés[NOM et Prénom],Salariés[Service])=0,"",_xlfn.XLOOKUP(Compétences[[#This Row],[Salarié (NOM Prénom)]],Salariés[NOM et Prénom],Salariés[Service])))</f>
        <v>Finance</v>
      </c>
      <c r="J384" s="43">
        <f>_xlfn.AGGREGATE(3,5,Compétences[[#This Row],[Salarié (NOM Prénom)]])</f>
        <v>1</v>
      </c>
    </row>
    <row r="385" spans="1:10" ht="16">
      <c r="A385" s="1" t="s">
        <v>156</v>
      </c>
      <c r="B385" s="1" t="s">
        <v>88</v>
      </c>
      <c r="C385" s="1" t="s">
        <v>108</v>
      </c>
      <c r="D385" s="21">
        <v>2</v>
      </c>
      <c r="E385" s="40">
        <v>4</v>
      </c>
      <c r="F385"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85"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85" s="42" t="str">
        <f>IF(Compétences[[#This Row],[Salarié (NOM Prénom)]]="","",IF(_xlfn.XLOOKUP(Compétences[[#This Row],[Salarié (NOM Prénom)]],Salariés[NOM et Prénom],Salariés[Sexe])=0,"",_xlfn.XLOOKUP(Compétences[[#This Row],[Salarié (NOM Prénom)]],Salariés[NOM et Prénom],Salariés[Sexe])))</f>
        <v>Femme</v>
      </c>
      <c r="I385" s="42" t="str">
        <f>IF(Compétences[[#This Row],[Salarié (NOM Prénom)]]="","",IF(_xlfn.XLOOKUP(Compétences[[#This Row],[Salarié (NOM Prénom)]],Salariés[NOM et Prénom],Salariés[Service])=0,"",_xlfn.XLOOKUP(Compétences[[#This Row],[Salarié (NOM Prénom)]],Salariés[NOM et Prénom],Salariés[Service])))</f>
        <v>Marketing</v>
      </c>
      <c r="J385" s="43">
        <f>_xlfn.AGGREGATE(3,5,Compétences[[#This Row],[Salarié (NOM Prénom)]])</f>
        <v>1</v>
      </c>
    </row>
    <row r="386" spans="1:10" ht="16">
      <c r="A386" s="1" t="s">
        <v>156</v>
      </c>
      <c r="B386" s="1" t="s">
        <v>88</v>
      </c>
      <c r="C386" s="1" t="s">
        <v>122</v>
      </c>
      <c r="D386" s="21">
        <v>4</v>
      </c>
      <c r="E386" s="40">
        <v>4</v>
      </c>
      <c r="F386"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86"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86" s="42" t="str">
        <f>IF(Compétences[[#This Row],[Salarié (NOM Prénom)]]="","",IF(_xlfn.XLOOKUP(Compétences[[#This Row],[Salarié (NOM Prénom)]],Salariés[NOM et Prénom],Salariés[Sexe])=0,"",_xlfn.XLOOKUP(Compétences[[#This Row],[Salarié (NOM Prénom)]],Salariés[NOM et Prénom],Salariés[Sexe])))</f>
        <v>Femme</v>
      </c>
      <c r="I386" s="42" t="str">
        <f>IF(Compétences[[#This Row],[Salarié (NOM Prénom)]]="","",IF(_xlfn.XLOOKUP(Compétences[[#This Row],[Salarié (NOM Prénom)]],Salariés[NOM et Prénom],Salariés[Service])=0,"",_xlfn.XLOOKUP(Compétences[[#This Row],[Salarié (NOM Prénom)]],Salariés[NOM et Prénom],Salariés[Service])))</f>
        <v>Marketing</v>
      </c>
      <c r="J386" s="43">
        <f>_xlfn.AGGREGATE(3,5,Compétences[[#This Row],[Salarié (NOM Prénom)]])</f>
        <v>1</v>
      </c>
    </row>
    <row r="387" spans="1:10" ht="16">
      <c r="A387" s="1" t="s">
        <v>156</v>
      </c>
      <c r="B387" s="1" t="s">
        <v>88</v>
      </c>
      <c r="C387" s="1" t="s">
        <v>125</v>
      </c>
      <c r="D387" s="21">
        <v>3</v>
      </c>
      <c r="E387" s="40">
        <v>2</v>
      </c>
      <c r="F387"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87"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87" s="42" t="str">
        <f>IF(Compétences[[#This Row],[Salarié (NOM Prénom)]]="","",IF(_xlfn.XLOOKUP(Compétences[[#This Row],[Salarié (NOM Prénom)]],Salariés[NOM et Prénom],Salariés[Sexe])=0,"",_xlfn.XLOOKUP(Compétences[[#This Row],[Salarié (NOM Prénom)]],Salariés[NOM et Prénom],Salariés[Sexe])))</f>
        <v>Femme</v>
      </c>
      <c r="I387" s="42" t="str">
        <f>IF(Compétences[[#This Row],[Salarié (NOM Prénom)]]="","",IF(_xlfn.XLOOKUP(Compétences[[#This Row],[Salarié (NOM Prénom)]],Salariés[NOM et Prénom],Salariés[Service])=0,"",_xlfn.XLOOKUP(Compétences[[#This Row],[Salarié (NOM Prénom)]],Salariés[NOM et Prénom],Salariés[Service])))</f>
        <v>Marketing</v>
      </c>
      <c r="J387" s="43">
        <f>_xlfn.AGGREGATE(3,5,Compétences[[#This Row],[Salarié (NOM Prénom)]])</f>
        <v>1</v>
      </c>
    </row>
    <row r="388" spans="1:10" ht="16">
      <c r="A388" s="1" t="s">
        <v>156</v>
      </c>
      <c r="B388" s="1" t="s">
        <v>88</v>
      </c>
      <c r="C388" s="1" t="s">
        <v>126</v>
      </c>
      <c r="D388" s="21">
        <v>4</v>
      </c>
      <c r="E388" s="40">
        <v>3</v>
      </c>
      <c r="F388"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88"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88" s="42" t="str">
        <f>IF(Compétences[[#This Row],[Salarié (NOM Prénom)]]="","",IF(_xlfn.XLOOKUP(Compétences[[#This Row],[Salarié (NOM Prénom)]],Salariés[NOM et Prénom],Salariés[Sexe])=0,"",_xlfn.XLOOKUP(Compétences[[#This Row],[Salarié (NOM Prénom)]],Salariés[NOM et Prénom],Salariés[Sexe])))</f>
        <v>Femme</v>
      </c>
      <c r="I388" s="42" t="str">
        <f>IF(Compétences[[#This Row],[Salarié (NOM Prénom)]]="","",IF(_xlfn.XLOOKUP(Compétences[[#This Row],[Salarié (NOM Prénom)]],Salariés[NOM et Prénom],Salariés[Service])=0,"",_xlfn.XLOOKUP(Compétences[[#This Row],[Salarié (NOM Prénom)]],Salariés[NOM et Prénom],Salariés[Service])))</f>
        <v>Marketing</v>
      </c>
      <c r="J388" s="43">
        <f>_xlfn.AGGREGATE(3,5,Compétences[[#This Row],[Salarié (NOM Prénom)]])</f>
        <v>1</v>
      </c>
    </row>
    <row r="389" spans="1:10" ht="16">
      <c r="A389" s="1" t="s">
        <v>156</v>
      </c>
      <c r="B389" s="1" t="s">
        <v>88</v>
      </c>
      <c r="C389" s="1" t="s">
        <v>127</v>
      </c>
      <c r="D389" s="21">
        <v>4</v>
      </c>
      <c r="E389" s="40">
        <v>3</v>
      </c>
      <c r="F389"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89"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89" s="42" t="str">
        <f>IF(Compétences[[#This Row],[Salarié (NOM Prénom)]]="","",IF(_xlfn.XLOOKUP(Compétences[[#This Row],[Salarié (NOM Prénom)]],Salariés[NOM et Prénom],Salariés[Sexe])=0,"",_xlfn.XLOOKUP(Compétences[[#This Row],[Salarié (NOM Prénom)]],Salariés[NOM et Prénom],Salariés[Sexe])))</f>
        <v>Femme</v>
      </c>
      <c r="I389" s="42" t="str">
        <f>IF(Compétences[[#This Row],[Salarié (NOM Prénom)]]="","",IF(_xlfn.XLOOKUP(Compétences[[#This Row],[Salarié (NOM Prénom)]],Salariés[NOM et Prénom],Salariés[Service])=0,"",_xlfn.XLOOKUP(Compétences[[#This Row],[Salarié (NOM Prénom)]],Salariés[NOM et Prénom],Salariés[Service])))</f>
        <v>Marketing</v>
      </c>
      <c r="J389" s="43">
        <f>_xlfn.AGGREGATE(3,5,Compétences[[#This Row],[Salarié (NOM Prénom)]])</f>
        <v>1</v>
      </c>
    </row>
    <row r="390" spans="1:10" ht="16">
      <c r="A390" s="1" t="s">
        <v>156</v>
      </c>
      <c r="B390" s="1" t="s">
        <v>88</v>
      </c>
      <c r="C390" s="1" t="s">
        <v>139</v>
      </c>
      <c r="D390" s="21">
        <v>2</v>
      </c>
      <c r="E390" s="40">
        <v>2</v>
      </c>
      <c r="F390"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90"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90" s="42" t="str">
        <f>IF(Compétences[[#This Row],[Salarié (NOM Prénom)]]="","",IF(_xlfn.XLOOKUP(Compétences[[#This Row],[Salarié (NOM Prénom)]],Salariés[NOM et Prénom],Salariés[Sexe])=0,"",_xlfn.XLOOKUP(Compétences[[#This Row],[Salarié (NOM Prénom)]],Salariés[NOM et Prénom],Salariés[Sexe])))</f>
        <v>Femme</v>
      </c>
      <c r="I390" s="42" t="str">
        <f>IF(Compétences[[#This Row],[Salarié (NOM Prénom)]]="","",IF(_xlfn.XLOOKUP(Compétences[[#This Row],[Salarié (NOM Prénom)]],Salariés[NOM et Prénom],Salariés[Service])=0,"",_xlfn.XLOOKUP(Compétences[[#This Row],[Salarié (NOM Prénom)]],Salariés[NOM et Prénom],Salariés[Service])))</f>
        <v>Marketing</v>
      </c>
      <c r="J390" s="43">
        <f>_xlfn.AGGREGATE(3,5,Compétences[[#This Row],[Salarié (NOM Prénom)]])</f>
        <v>1</v>
      </c>
    </row>
    <row r="391" spans="1:10" ht="16">
      <c r="A391" s="1" t="s">
        <v>156</v>
      </c>
      <c r="B391" s="1" t="s">
        <v>94</v>
      </c>
      <c r="C391" s="1" t="s">
        <v>116</v>
      </c>
      <c r="D391" s="21">
        <v>4</v>
      </c>
      <c r="E391" s="40">
        <v>1</v>
      </c>
      <c r="F391"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91"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91" s="42" t="str">
        <f>IF(Compétences[[#This Row],[Salarié (NOM Prénom)]]="","",IF(_xlfn.XLOOKUP(Compétences[[#This Row],[Salarié (NOM Prénom)]],Salariés[NOM et Prénom],Salariés[Sexe])=0,"",_xlfn.XLOOKUP(Compétences[[#This Row],[Salarié (NOM Prénom)]],Salariés[NOM et Prénom],Salariés[Sexe])))</f>
        <v>Femme</v>
      </c>
      <c r="I391" s="42" t="str">
        <f>IF(Compétences[[#This Row],[Salarié (NOM Prénom)]]="","",IF(_xlfn.XLOOKUP(Compétences[[#This Row],[Salarié (NOM Prénom)]],Salariés[NOM et Prénom],Salariés[Service])=0,"",_xlfn.XLOOKUP(Compétences[[#This Row],[Salarié (NOM Prénom)]],Salariés[NOM et Prénom],Salariés[Service])))</f>
        <v>Marketing</v>
      </c>
      <c r="J391" s="43">
        <f>_xlfn.AGGREGATE(3,5,Compétences[[#This Row],[Salarié (NOM Prénom)]])</f>
        <v>1</v>
      </c>
    </row>
    <row r="392" spans="1:10" ht="16">
      <c r="A392" s="1" t="s">
        <v>156</v>
      </c>
      <c r="B392" s="1" t="s">
        <v>94</v>
      </c>
      <c r="C392" s="1" t="s">
        <v>129</v>
      </c>
      <c r="D392" s="21">
        <v>1</v>
      </c>
      <c r="E392" s="40">
        <v>4</v>
      </c>
      <c r="F392"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92"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92" s="42" t="str">
        <f>IF(Compétences[[#This Row],[Salarié (NOM Prénom)]]="","",IF(_xlfn.XLOOKUP(Compétences[[#This Row],[Salarié (NOM Prénom)]],Salariés[NOM et Prénom],Salariés[Sexe])=0,"",_xlfn.XLOOKUP(Compétences[[#This Row],[Salarié (NOM Prénom)]],Salariés[NOM et Prénom],Salariés[Sexe])))</f>
        <v>Femme</v>
      </c>
      <c r="I392" s="42" t="str">
        <f>IF(Compétences[[#This Row],[Salarié (NOM Prénom)]]="","",IF(_xlfn.XLOOKUP(Compétences[[#This Row],[Salarié (NOM Prénom)]],Salariés[NOM et Prénom],Salariés[Service])=0,"",_xlfn.XLOOKUP(Compétences[[#This Row],[Salarié (NOM Prénom)]],Salariés[NOM et Prénom],Salariés[Service])))</f>
        <v>Marketing</v>
      </c>
      <c r="J392" s="43">
        <f>_xlfn.AGGREGATE(3,5,Compétences[[#This Row],[Salarié (NOM Prénom)]])</f>
        <v>1</v>
      </c>
    </row>
    <row r="393" spans="1:10" ht="16">
      <c r="A393" s="1" t="s">
        <v>156</v>
      </c>
      <c r="B393" s="1" t="s">
        <v>94</v>
      </c>
      <c r="C393" s="1" t="s">
        <v>147</v>
      </c>
      <c r="D393" s="21">
        <v>2</v>
      </c>
      <c r="E393" s="40">
        <v>1</v>
      </c>
      <c r="F393"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393" s="42" t="str">
        <f>IF(Compétences[[#This Row],[Salarié (NOM Prénom)]]="","",IF(_xlfn.XLOOKUP(Compétences[[#This Row],[Salarié (NOM Prénom)]],Salariés[NOM et Prénom],Salariés[N+1 (NOM Prénom)])=0,"",_xlfn.XLOOKUP(Compétences[[#This Row],[Salarié (NOM Prénom)]],Salariés[NOM et Prénom],Salariés[N+1 (NOM Prénom)])))</f>
        <v>BACHELET Étienne</v>
      </c>
      <c r="H393" s="42" t="str">
        <f>IF(Compétences[[#This Row],[Salarié (NOM Prénom)]]="","",IF(_xlfn.XLOOKUP(Compétences[[#This Row],[Salarié (NOM Prénom)]],Salariés[NOM et Prénom],Salariés[Sexe])=0,"",_xlfn.XLOOKUP(Compétences[[#This Row],[Salarié (NOM Prénom)]],Salariés[NOM et Prénom],Salariés[Sexe])))</f>
        <v>Femme</v>
      </c>
      <c r="I393" s="42" t="str">
        <f>IF(Compétences[[#This Row],[Salarié (NOM Prénom)]]="","",IF(_xlfn.XLOOKUP(Compétences[[#This Row],[Salarié (NOM Prénom)]],Salariés[NOM et Prénom],Salariés[Service])=0,"",_xlfn.XLOOKUP(Compétences[[#This Row],[Salarié (NOM Prénom)]],Salariés[NOM et Prénom],Salariés[Service])))</f>
        <v>Marketing</v>
      </c>
      <c r="J393" s="43">
        <f>_xlfn.AGGREGATE(3,5,Compétences[[#This Row],[Salarié (NOM Prénom)]])</f>
        <v>1</v>
      </c>
    </row>
    <row r="394" spans="1:10" ht="16">
      <c r="A394" s="1" t="s">
        <v>152</v>
      </c>
      <c r="B394" s="1" t="s">
        <v>88</v>
      </c>
      <c r="C394" s="1" t="s">
        <v>112</v>
      </c>
      <c r="D394" s="21">
        <v>3</v>
      </c>
      <c r="E394" s="40">
        <v>3</v>
      </c>
      <c r="F394"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394"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394" s="42" t="str">
        <f>IF(Compétences[[#This Row],[Salarié (NOM Prénom)]]="","",IF(_xlfn.XLOOKUP(Compétences[[#This Row],[Salarié (NOM Prénom)]],Salariés[NOM et Prénom],Salariés[Sexe])=0,"",_xlfn.XLOOKUP(Compétences[[#This Row],[Salarié (NOM Prénom)]],Salariés[NOM et Prénom],Salariés[Sexe])))</f>
        <v>Femme</v>
      </c>
      <c r="I394" s="42" t="str">
        <f>IF(Compétences[[#This Row],[Salarié (NOM Prénom)]]="","",IF(_xlfn.XLOOKUP(Compétences[[#This Row],[Salarié (NOM Prénom)]],Salariés[NOM et Prénom],Salariés[Service])=0,"",_xlfn.XLOOKUP(Compétences[[#This Row],[Salarié (NOM Prénom)]],Salariés[NOM et Prénom],Salariés[Service])))</f>
        <v>Finance</v>
      </c>
      <c r="J394" s="43">
        <f>_xlfn.AGGREGATE(3,5,Compétences[[#This Row],[Salarié (NOM Prénom)]])</f>
        <v>1</v>
      </c>
    </row>
    <row r="395" spans="1:10" ht="16">
      <c r="A395" s="1" t="s">
        <v>152</v>
      </c>
      <c r="B395" s="1" t="s">
        <v>88</v>
      </c>
      <c r="C395" s="1" t="s">
        <v>113</v>
      </c>
      <c r="D395" s="21">
        <v>1</v>
      </c>
      <c r="E395" s="40">
        <v>2</v>
      </c>
      <c r="F395"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395"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395" s="42" t="str">
        <f>IF(Compétences[[#This Row],[Salarié (NOM Prénom)]]="","",IF(_xlfn.XLOOKUP(Compétences[[#This Row],[Salarié (NOM Prénom)]],Salariés[NOM et Prénom],Salariés[Sexe])=0,"",_xlfn.XLOOKUP(Compétences[[#This Row],[Salarié (NOM Prénom)]],Salariés[NOM et Prénom],Salariés[Sexe])))</f>
        <v>Femme</v>
      </c>
      <c r="I395" s="42" t="str">
        <f>IF(Compétences[[#This Row],[Salarié (NOM Prénom)]]="","",IF(_xlfn.XLOOKUP(Compétences[[#This Row],[Salarié (NOM Prénom)]],Salariés[NOM et Prénom],Salariés[Service])=0,"",_xlfn.XLOOKUP(Compétences[[#This Row],[Salarié (NOM Prénom)]],Salariés[NOM et Prénom],Salariés[Service])))</f>
        <v>Finance</v>
      </c>
      <c r="J395" s="43">
        <f>_xlfn.AGGREGATE(3,5,Compétences[[#This Row],[Salarié (NOM Prénom)]])</f>
        <v>1</v>
      </c>
    </row>
    <row r="396" spans="1:10" ht="16">
      <c r="A396" s="1" t="s">
        <v>152</v>
      </c>
      <c r="B396" s="1" t="s">
        <v>88</v>
      </c>
      <c r="C396" s="1" t="s">
        <v>114</v>
      </c>
      <c r="D396" s="21">
        <v>3</v>
      </c>
      <c r="E396" s="40">
        <v>4</v>
      </c>
      <c r="F396"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396"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396" s="42" t="str">
        <f>IF(Compétences[[#This Row],[Salarié (NOM Prénom)]]="","",IF(_xlfn.XLOOKUP(Compétences[[#This Row],[Salarié (NOM Prénom)]],Salariés[NOM et Prénom],Salariés[Sexe])=0,"",_xlfn.XLOOKUP(Compétences[[#This Row],[Salarié (NOM Prénom)]],Salariés[NOM et Prénom],Salariés[Sexe])))</f>
        <v>Femme</v>
      </c>
      <c r="I396" s="42" t="str">
        <f>IF(Compétences[[#This Row],[Salarié (NOM Prénom)]]="","",IF(_xlfn.XLOOKUP(Compétences[[#This Row],[Salarié (NOM Prénom)]],Salariés[NOM et Prénom],Salariés[Service])=0,"",_xlfn.XLOOKUP(Compétences[[#This Row],[Salarié (NOM Prénom)]],Salariés[NOM et Prénom],Salariés[Service])))</f>
        <v>Finance</v>
      </c>
      <c r="J396" s="43">
        <f>_xlfn.AGGREGATE(3,5,Compétences[[#This Row],[Salarié (NOM Prénom)]])</f>
        <v>1</v>
      </c>
    </row>
    <row r="397" spans="1:10" ht="16">
      <c r="A397" s="1" t="s">
        <v>152</v>
      </c>
      <c r="B397" s="1" t="s">
        <v>88</v>
      </c>
      <c r="C397" s="1" t="s">
        <v>118</v>
      </c>
      <c r="D397" s="21">
        <v>2</v>
      </c>
      <c r="E397" s="40">
        <v>2</v>
      </c>
      <c r="F397"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397"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397" s="42" t="str">
        <f>IF(Compétences[[#This Row],[Salarié (NOM Prénom)]]="","",IF(_xlfn.XLOOKUP(Compétences[[#This Row],[Salarié (NOM Prénom)]],Salariés[NOM et Prénom],Salariés[Sexe])=0,"",_xlfn.XLOOKUP(Compétences[[#This Row],[Salarié (NOM Prénom)]],Salariés[NOM et Prénom],Salariés[Sexe])))</f>
        <v>Femme</v>
      </c>
      <c r="I397" s="42" t="str">
        <f>IF(Compétences[[#This Row],[Salarié (NOM Prénom)]]="","",IF(_xlfn.XLOOKUP(Compétences[[#This Row],[Salarié (NOM Prénom)]],Salariés[NOM et Prénom],Salariés[Service])=0,"",_xlfn.XLOOKUP(Compétences[[#This Row],[Salarié (NOM Prénom)]],Salariés[NOM et Prénom],Salariés[Service])))</f>
        <v>Finance</v>
      </c>
      <c r="J397" s="43">
        <f>_xlfn.AGGREGATE(3,5,Compétences[[#This Row],[Salarié (NOM Prénom)]])</f>
        <v>1</v>
      </c>
    </row>
    <row r="398" spans="1:10" ht="16">
      <c r="A398" s="1" t="s">
        <v>152</v>
      </c>
      <c r="B398" s="1" t="s">
        <v>88</v>
      </c>
      <c r="C398" s="1" t="s">
        <v>119</v>
      </c>
      <c r="D398" s="21">
        <v>4</v>
      </c>
      <c r="E398" s="40">
        <v>3</v>
      </c>
      <c r="F398"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398"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398" s="42" t="str">
        <f>IF(Compétences[[#This Row],[Salarié (NOM Prénom)]]="","",IF(_xlfn.XLOOKUP(Compétences[[#This Row],[Salarié (NOM Prénom)]],Salariés[NOM et Prénom],Salariés[Sexe])=0,"",_xlfn.XLOOKUP(Compétences[[#This Row],[Salarié (NOM Prénom)]],Salariés[NOM et Prénom],Salariés[Sexe])))</f>
        <v>Femme</v>
      </c>
      <c r="I398" s="42" t="str">
        <f>IF(Compétences[[#This Row],[Salarié (NOM Prénom)]]="","",IF(_xlfn.XLOOKUP(Compétences[[#This Row],[Salarié (NOM Prénom)]],Salariés[NOM et Prénom],Salariés[Service])=0,"",_xlfn.XLOOKUP(Compétences[[#This Row],[Salarié (NOM Prénom)]],Salariés[NOM et Prénom],Salariés[Service])))</f>
        <v>Finance</v>
      </c>
      <c r="J398" s="43">
        <f>_xlfn.AGGREGATE(3,5,Compétences[[#This Row],[Salarié (NOM Prénom)]])</f>
        <v>1</v>
      </c>
    </row>
    <row r="399" spans="1:10" ht="16">
      <c r="A399" s="1" t="s">
        <v>152</v>
      </c>
      <c r="B399" s="1" t="s">
        <v>88</v>
      </c>
      <c r="C399" s="1" t="s">
        <v>120</v>
      </c>
      <c r="D399" s="21">
        <v>3</v>
      </c>
      <c r="E399" s="40">
        <v>1</v>
      </c>
      <c r="F399"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399"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399" s="42" t="str">
        <f>IF(Compétences[[#This Row],[Salarié (NOM Prénom)]]="","",IF(_xlfn.XLOOKUP(Compétences[[#This Row],[Salarié (NOM Prénom)]],Salariés[NOM et Prénom],Salariés[Sexe])=0,"",_xlfn.XLOOKUP(Compétences[[#This Row],[Salarié (NOM Prénom)]],Salariés[NOM et Prénom],Salariés[Sexe])))</f>
        <v>Femme</v>
      </c>
      <c r="I399" s="42" t="str">
        <f>IF(Compétences[[#This Row],[Salarié (NOM Prénom)]]="","",IF(_xlfn.XLOOKUP(Compétences[[#This Row],[Salarié (NOM Prénom)]],Salariés[NOM et Prénom],Salariés[Service])=0,"",_xlfn.XLOOKUP(Compétences[[#This Row],[Salarié (NOM Prénom)]],Salariés[NOM et Prénom],Salariés[Service])))</f>
        <v>Finance</v>
      </c>
      <c r="J399" s="43">
        <f>_xlfn.AGGREGATE(3,5,Compétences[[#This Row],[Salarié (NOM Prénom)]])</f>
        <v>1</v>
      </c>
    </row>
    <row r="400" spans="1:10" ht="16">
      <c r="A400" s="1" t="s">
        <v>152</v>
      </c>
      <c r="B400" s="1" t="s">
        <v>88</v>
      </c>
      <c r="C400" s="1" t="s">
        <v>122</v>
      </c>
      <c r="D400" s="21">
        <v>3</v>
      </c>
      <c r="E400" s="40">
        <v>1</v>
      </c>
      <c r="F400"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0"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0" s="42" t="str">
        <f>IF(Compétences[[#This Row],[Salarié (NOM Prénom)]]="","",IF(_xlfn.XLOOKUP(Compétences[[#This Row],[Salarié (NOM Prénom)]],Salariés[NOM et Prénom],Salariés[Sexe])=0,"",_xlfn.XLOOKUP(Compétences[[#This Row],[Salarié (NOM Prénom)]],Salariés[NOM et Prénom],Salariés[Sexe])))</f>
        <v>Femme</v>
      </c>
      <c r="I400" s="42" t="str">
        <f>IF(Compétences[[#This Row],[Salarié (NOM Prénom)]]="","",IF(_xlfn.XLOOKUP(Compétences[[#This Row],[Salarié (NOM Prénom)]],Salariés[NOM et Prénom],Salariés[Service])=0,"",_xlfn.XLOOKUP(Compétences[[#This Row],[Salarié (NOM Prénom)]],Salariés[NOM et Prénom],Salariés[Service])))</f>
        <v>Finance</v>
      </c>
      <c r="J400" s="43">
        <f>_xlfn.AGGREGATE(3,5,Compétences[[#This Row],[Salarié (NOM Prénom)]])</f>
        <v>1</v>
      </c>
    </row>
    <row r="401" spans="1:10" ht="16">
      <c r="A401" s="1" t="s">
        <v>152</v>
      </c>
      <c r="B401" s="1" t="s">
        <v>88</v>
      </c>
      <c r="C401" s="1" t="s">
        <v>125</v>
      </c>
      <c r="D401" s="21">
        <v>2</v>
      </c>
      <c r="E401" s="40">
        <v>1</v>
      </c>
      <c r="F401"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1"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1" s="42" t="str">
        <f>IF(Compétences[[#This Row],[Salarié (NOM Prénom)]]="","",IF(_xlfn.XLOOKUP(Compétences[[#This Row],[Salarié (NOM Prénom)]],Salariés[NOM et Prénom],Salariés[Sexe])=0,"",_xlfn.XLOOKUP(Compétences[[#This Row],[Salarié (NOM Prénom)]],Salariés[NOM et Prénom],Salariés[Sexe])))</f>
        <v>Femme</v>
      </c>
      <c r="I401" s="42" t="str">
        <f>IF(Compétences[[#This Row],[Salarié (NOM Prénom)]]="","",IF(_xlfn.XLOOKUP(Compétences[[#This Row],[Salarié (NOM Prénom)]],Salariés[NOM et Prénom],Salariés[Service])=0,"",_xlfn.XLOOKUP(Compétences[[#This Row],[Salarié (NOM Prénom)]],Salariés[NOM et Prénom],Salariés[Service])))</f>
        <v>Finance</v>
      </c>
      <c r="J401" s="43">
        <f>_xlfn.AGGREGATE(3,5,Compétences[[#This Row],[Salarié (NOM Prénom)]])</f>
        <v>1</v>
      </c>
    </row>
    <row r="402" spans="1:10" ht="16">
      <c r="A402" s="1" t="s">
        <v>152</v>
      </c>
      <c r="B402" s="1" t="s">
        <v>88</v>
      </c>
      <c r="C402" s="1" t="s">
        <v>138</v>
      </c>
      <c r="D402" s="21">
        <v>2</v>
      </c>
      <c r="E402" s="40">
        <v>4</v>
      </c>
      <c r="F402"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2"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2" s="42" t="str">
        <f>IF(Compétences[[#This Row],[Salarié (NOM Prénom)]]="","",IF(_xlfn.XLOOKUP(Compétences[[#This Row],[Salarié (NOM Prénom)]],Salariés[NOM et Prénom],Salariés[Sexe])=0,"",_xlfn.XLOOKUP(Compétences[[#This Row],[Salarié (NOM Prénom)]],Salariés[NOM et Prénom],Salariés[Sexe])))</f>
        <v>Femme</v>
      </c>
      <c r="I402" s="42" t="str">
        <f>IF(Compétences[[#This Row],[Salarié (NOM Prénom)]]="","",IF(_xlfn.XLOOKUP(Compétences[[#This Row],[Salarié (NOM Prénom)]],Salariés[NOM et Prénom],Salariés[Service])=0,"",_xlfn.XLOOKUP(Compétences[[#This Row],[Salarié (NOM Prénom)]],Salariés[NOM et Prénom],Salariés[Service])))</f>
        <v>Finance</v>
      </c>
      <c r="J402" s="43">
        <f>_xlfn.AGGREGATE(3,5,Compétences[[#This Row],[Salarié (NOM Prénom)]])</f>
        <v>1</v>
      </c>
    </row>
    <row r="403" spans="1:10" ht="16">
      <c r="A403" s="1" t="s">
        <v>152</v>
      </c>
      <c r="B403" s="1" t="s">
        <v>88</v>
      </c>
      <c r="C403" s="1" t="s">
        <v>145</v>
      </c>
      <c r="D403" s="21">
        <v>2</v>
      </c>
      <c r="E403" s="40">
        <v>4</v>
      </c>
      <c r="F403"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3"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3" s="42" t="str">
        <f>IF(Compétences[[#This Row],[Salarié (NOM Prénom)]]="","",IF(_xlfn.XLOOKUP(Compétences[[#This Row],[Salarié (NOM Prénom)]],Salariés[NOM et Prénom],Salariés[Sexe])=0,"",_xlfn.XLOOKUP(Compétences[[#This Row],[Salarié (NOM Prénom)]],Salariés[NOM et Prénom],Salariés[Sexe])))</f>
        <v>Femme</v>
      </c>
      <c r="I403" s="42" t="str">
        <f>IF(Compétences[[#This Row],[Salarié (NOM Prénom)]]="","",IF(_xlfn.XLOOKUP(Compétences[[#This Row],[Salarié (NOM Prénom)]],Salariés[NOM et Prénom],Salariés[Service])=0,"",_xlfn.XLOOKUP(Compétences[[#This Row],[Salarié (NOM Prénom)]],Salariés[NOM et Prénom],Salariés[Service])))</f>
        <v>Finance</v>
      </c>
      <c r="J403" s="43">
        <f>_xlfn.AGGREGATE(3,5,Compétences[[#This Row],[Salarié (NOM Prénom)]])</f>
        <v>1</v>
      </c>
    </row>
    <row r="404" spans="1:10" ht="16">
      <c r="A404" s="1" t="s">
        <v>152</v>
      </c>
      <c r="B404" s="1" t="s">
        <v>94</v>
      </c>
      <c r="C404" s="1" t="s">
        <v>95</v>
      </c>
      <c r="D404" s="21">
        <v>3</v>
      </c>
      <c r="E404" s="40">
        <v>4</v>
      </c>
      <c r="F404"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4"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4" s="42" t="str">
        <f>IF(Compétences[[#This Row],[Salarié (NOM Prénom)]]="","",IF(_xlfn.XLOOKUP(Compétences[[#This Row],[Salarié (NOM Prénom)]],Salariés[NOM et Prénom],Salariés[Sexe])=0,"",_xlfn.XLOOKUP(Compétences[[#This Row],[Salarié (NOM Prénom)]],Salariés[NOM et Prénom],Salariés[Sexe])))</f>
        <v>Femme</v>
      </c>
      <c r="I404" s="42" t="str">
        <f>IF(Compétences[[#This Row],[Salarié (NOM Prénom)]]="","",IF(_xlfn.XLOOKUP(Compétences[[#This Row],[Salarié (NOM Prénom)]],Salariés[NOM et Prénom],Salariés[Service])=0,"",_xlfn.XLOOKUP(Compétences[[#This Row],[Salarié (NOM Prénom)]],Salariés[NOM et Prénom],Salariés[Service])))</f>
        <v>Finance</v>
      </c>
      <c r="J404" s="43">
        <f>_xlfn.AGGREGATE(3,5,Compétences[[#This Row],[Salarié (NOM Prénom)]])</f>
        <v>1</v>
      </c>
    </row>
    <row r="405" spans="1:10" ht="16">
      <c r="A405" s="1" t="s">
        <v>152</v>
      </c>
      <c r="B405" s="1" t="s">
        <v>94</v>
      </c>
      <c r="C405" s="1" t="s">
        <v>116</v>
      </c>
      <c r="D405" s="21">
        <v>1</v>
      </c>
      <c r="E405" s="40">
        <v>2</v>
      </c>
      <c r="F405"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5"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5" s="42" t="str">
        <f>IF(Compétences[[#This Row],[Salarié (NOM Prénom)]]="","",IF(_xlfn.XLOOKUP(Compétences[[#This Row],[Salarié (NOM Prénom)]],Salariés[NOM et Prénom],Salariés[Sexe])=0,"",_xlfn.XLOOKUP(Compétences[[#This Row],[Salarié (NOM Prénom)]],Salariés[NOM et Prénom],Salariés[Sexe])))</f>
        <v>Femme</v>
      </c>
      <c r="I405" s="42" t="str">
        <f>IF(Compétences[[#This Row],[Salarié (NOM Prénom)]]="","",IF(_xlfn.XLOOKUP(Compétences[[#This Row],[Salarié (NOM Prénom)]],Salariés[NOM et Prénom],Salariés[Service])=0,"",_xlfn.XLOOKUP(Compétences[[#This Row],[Salarié (NOM Prénom)]],Salariés[NOM et Prénom],Salariés[Service])))</f>
        <v>Finance</v>
      </c>
      <c r="J405" s="43">
        <f>_xlfn.AGGREGATE(3,5,Compétences[[#This Row],[Salarié (NOM Prénom)]])</f>
        <v>1</v>
      </c>
    </row>
    <row r="406" spans="1:10" ht="16">
      <c r="A406" s="1" t="s">
        <v>152</v>
      </c>
      <c r="B406" s="1" t="s">
        <v>94</v>
      </c>
      <c r="C406" s="1" t="s">
        <v>132</v>
      </c>
      <c r="D406" s="21">
        <v>3</v>
      </c>
      <c r="E406" s="40">
        <v>4</v>
      </c>
      <c r="F406"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6"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6" s="42" t="str">
        <f>IF(Compétences[[#This Row],[Salarié (NOM Prénom)]]="","",IF(_xlfn.XLOOKUP(Compétences[[#This Row],[Salarié (NOM Prénom)]],Salariés[NOM et Prénom],Salariés[Sexe])=0,"",_xlfn.XLOOKUP(Compétences[[#This Row],[Salarié (NOM Prénom)]],Salariés[NOM et Prénom],Salariés[Sexe])))</f>
        <v>Femme</v>
      </c>
      <c r="I406" s="42" t="str">
        <f>IF(Compétences[[#This Row],[Salarié (NOM Prénom)]]="","",IF(_xlfn.XLOOKUP(Compétences[[#This Row],[Salarié (NOM Prénom)]],Salariés[NOM et Prénom],Salariés[Service])=0,"",_xlfn.XLOOKUP(Compétences[[#This Row],[Salarié (NOM Prénom)]],Salariés[NOM et Prénom],Salariés[Service])))</f>
        <v>Finance</v>
      </c>
      <c r="J406" s="43">
        <f>_xlfn.AGGREGATE(3,5,Compétences[[#This Row],[Salarié (NOM Prénom)]])</f>
        <v>1</v>
      </c>
    </row>
    <row r="407" spans="1:10" ht="16">
      <c r="A407" s="1" t="s">
        <v>152</v>
      </c>
      <c r="B407" s="1" t="s">
        <v>94</v>
      </c>
      <c r="C407" s="1" t="s">
        <v>31</v>
      </c>
      <c r="D407" s="21">
        <v>1</v>
      </c>
      <c r="E407" s="40">
        <v>4</v>
      </c>
      <c r="F407"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7"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7" s="42" t="str">
        <f>IF(Compétences[[#This Row],[Salarié (NOM Prénom)]]="","",IF(_xlfn.XLOOKUP(Compétences[[#This Row],[Salarié (NOM Prénom)]],Salariés[NOM et Prénom],Salariés[Sexe])=0,"",_xlfn.XLOOKUP(Compétences[[#This Row],[Salarié (NOM Prénom)]],Salariés[NOM et Prénom],Salariés[Sexe])))</f>
        <v>Femme</v>
      </c>
      <c r="I407" s="42" t="str">
        <f>IF(Compétences[[#This Row],[Salarié (NOM Prénom)]]="","",IF(_xlfn.XLOOKUP(Compétences[[#This Row],[Salarié (NOM Prénom)]],Salariés[NOM et Prénom],Salariés[Service])=0,"",_xlfn.XLOOKUP(Compétences[[#This Row],[Salarié (NOM Prénom)]],Salariés[NOM et Prénom],Salariés[Service])))</f>
        <v>Finance</v>
      </c>
      <c r="J407" s="43">
        <f>_xlfn.AGGREGATE(3,5,Compétences[[#This Row],[Salarié (NOM Prénom)]])</f>
        <v>1</v>
      </c>
    </row>
    <row r="408" spans="1:10" ht="16">
      <c r="A408" s="1" t="s">
        <v>152</v>
      </c>
      <c r="B408" s="1" t="s">
        <v>94</v>
      </c>
      <c r="C408" s="1" t="s">
        <v>137</v>
      </c>
      <c r="D408" s="21">
        <v>4</v>
      </c>
      <c r="E408" s="40">
        <v>4</v>
      </c>
      <c r="F408"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8"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8" s="42" t="str">
        <f>IF(Compétences[[#This Row],[Salarié (NOM Prénom)]]="","",IF(_xlfn.XLOOKUP(Compétences[[#This Row],[Salarié (NOM Prénom)]],Salariés[NOM et Prénom],Salariés[Sexe])=0,"",_xlfn.XLOOKUP(Compétences[[#This Row],[Salarié (NOM Prénom)]],Salariés[NOM et Prénom],Salariés[Sexe])))</f>
        <v>Femme</v>
      </c>
      <c r="I408" s="42" t="str">
        <f>IF(Compétences[[#This Row],[Salarié (NOM Prénom)]]="","",IF(_xlfn.XLOOKUP(Compétences[[#This Row],[Salarié (NOM Prénom)]],Salariés[NOM et Prénom],Salariés[Service])=0,"",_xlfn.XLOOKUP(Compétences[[#This Row],[Salarié (NOM Prénom)]],Salariés[NOM et Prénom],Salariés[Service])))</f>
        <v>Finance</v>
      </c>
      <c r="J408" s="43">
        <f>_xlfn.AGGREGATE(3,5,Compétences[[#This Row],[Salarié (NOM Prénom)]])</f>
        <v>1</v>
      </c>
    </row>
    <row r="409" spans="1:10" ht="16">
      <c r="A409" s="1" t="s">
        <v>152</v>
      </c>
      <c r="B409" s="1" t="s">
        <v>94</v>
      </c>
      <c r="C409" s="1" t="s">
        <v>140</v>
      </c>
      <c r="D409" s="21">
        <v>4</v>
      </c>
      <c r="E409" s="40">
        <v>4</v>
      </c>
      <c r="F409" s="41" t="str">
        <f>IF(Compétences[[#This Row],[Salarié (NOM Prénom)]]="","",IF(_xlfn.XLOOKUP(Compétences[[#This Row],[Salarié (NOM Prénom)]],Salariés[NOM et Prénom],Salariés[Métier actuel])=0,"",_xlfn.XLOOKUP(Compétences[[#This Row],[Salarié (NOM Prénom)]],Salariés[NOM et Prénom],Salariés[Métier actuel])))</f>
        <v>Contrôleur de gestion</v>
      </c>
      <c r="G409" s="42" t="str">
        <f>IF(Compétences[[#This Row],[Salarié (NOM Prénom)]]="","",IF(_xlfn.XLOOKUP(Compétences[[#This Row],[Salarié (NOM Prénom)]],Salariés[NOM et Prénom],Salariés[N+1 (NOM Prénom)])=0,"",_xlfn.XLOOKUP(Compétences[[#This Row],[Salarié (NOM Prénom)]],Salariés[NOM et Prénom],Salariés[N+1 (NOM Prénom)])))</f>
        <v>BELLEGARDE Alexandrine</v>
      </c>
      <c r="H409" s="42" t="str">
        <f>IF(Compétences[[#This Row],[Salarié (NOM Prénom)]]="","",IF(_xlfn.XLOOKUP(Compétences[[#This Row],[Salarié (NOM Prénom)]],Salariés[NOM et Prénom],Salariés[Sexe])=0,"",_xlfn.XLOOKUP(Compétences[[#This Row],[Salarié (NOM Prénom)]],Salariés[NOM et Prénom],Salariés[Sexe])))</f>
        <v>Femme</v>
      </c>
      <c r="I409" s="42" t="str">
        <f>IF(Compétences[[#This Row],[Salarié (NOM Prénom)]]="","",IF(_xlfn.XLOOKUP(Compétences[[#This Row],[Salarié (NOM Prénom)]],Salariés[NOM et Prénom],Salariés[Service])=0,"",_xlfn.XLOOKUP(Compétences[[#This Row],[Salarié (NOM Prénom)]],Salariés[NOM et Prénom],Salariés[Service])))</f>
        <v>Finance</v>
      </c>
      <c r="J409" s="43">
        <f>_xlfn.AGGREGATE(3,5,Compétences[[#This Row],[Salarié (NOM Prénom)]])</f>
        <v>1</v>
      </c>
    </row>
    <row r="410" spans="1:10" ht="16">
      <c r="A410" s="1" t="s">
        <v>43</v>
      </c>
      <c r="B410" s="1" t="s">
        <v>88</v>
      </c>
      <c r="C410" s="1" t="s">
        <v>112</v>
      </c>
      <c r="D410" s="21">
        <v>1</v>
      </c>
      <c r="E410" s="40">
        <v>4</v>
      </c>
      <c r="F410"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0" s="42" t="str">
        <f>IF(Compétences[[#This Row],[Salarié (NOM Prénom)]]="","",IF(_xlfn.XLOOKUP(Compétences[[#This Row],[Salarié (NOM Prénom)]],Salariés[NOM et Prénom],Salariés[N+1 (NOM Prénom)])=0,"",_xlfn.XLOOKUP(Compétences[[#This Row],[Salarié (NOM Prénom)]],Salariés[NOM et Prénom],Salariés[N+1 (NOM Prénom)])))</f>
        <v/>
      </c>
      <c r="H410" s="42" t="str">
        <f>IF(Compétences[[#This Row],[Salarié (NOM Prénom)]]="","",IF(_xlfn.XLOOKUP(Compétences[[#This Row],[Salarié (NOM Prénom)]],Salariés[NOM et Prénom],Salariés[Sexe])=0,"",_xlfn.XLOOKUP(Compétences[[#This Row],[Salarié (NOM Prénom)]],Salariés[NOM et Prénom],Salariés[Sexe])))</f>
        <v>Homme</v>
      </c>
      <c r="I410" s="42" t="str">
        <f>IF(Compétences[[#This Row],[Salarié (NOM Prénom)]]="","",IF(_xlfn.XLOOKUP(Compétences[[#This Row],[Salarié (NOM Prénom)]],Salariés[NOM et Prénom],Salariés[Service])=0,"",_xlfn.XLOOKUP(Compétences[[#This Row],[Salarié (NOM Prénom)]],Salariés[NOM et Prénom],Salariés[Service])))</f>
        <v>Production</v>
      </c>
      <c r="J410" s="43">
        <f>_xlfn.AGGREGATE(3,5,Compétences[[#This Row],[Salarié (NOM Prénom)]])</f>
        <v>1</v>
      </c>
    </row>
    <row r="411" spans="1:10" ht="16">
      <c r="A411" s="1" t="s">
        <v>43</v>
      </c>
      <c r="B411" s="1" t="s">
        <v>88</v>
      </c>
      <c r="C411" s="1" t="s">
        <v>113</v>
      </c>
      <c r="D411" s="21">
        <v>1</v>
      </c>
      <c r="E411" s="40">
        <v>3</v>
      </c>
      <c r="F411"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1" s="42" t="str">
        <f>IF(Compétences[[#This Row],[Salarié (NOM Prénom)]]="","",IF(_xlfn.XLOOKUP(Compétences[[#This Row],[Salarié (NOM Prénom)]],Salariés[NOM et Prénom],Salariés[N+1 (NOM Prénom)])=0,"",_xlfn.XLOOKUP(Compétences[[#This Row],[Salarié (NOM Prénom)]],Salariés[NOM et Prénom],Salariés[N+1 (NOM Prénom)])))</f>
        <v/>
      </c>
      <c r="H411" s="42" t="str">
        <f>IF(Compétences[[#This Row],[Salarié (NOM Prénom)]]="","",IF(_xlfn.XLOOKUP(Compétences[[#This Row],[Salarié (NOM Prénom)]],Salariés[NOM et Prénom],Salariés[Sexe])=0,"",_xlfn.XLOOKUP(Compétences[[#This Row],[Salarié (NOM Prénom)]],Salariés[NOM et Prénom],Salariés[Sexe])))</f>
        <v>Homme</v>
      </c>
      <c r="I411" s="42" t="str">
        <f>IF(Compétences[[#This Row],[Salarié (NOM Prénom)]]="","",IF(_xlfn.XLOOKUP(Compétences[[#This Row],[Salarié (NOM Prénom)]],Salariés[NOM et Prénom],Salariés[Service])=0,"",_xlfn.XLOOKUP(Compétences[[#This Row],[Salarié (NOM Prénom)]],Salariés[NOM et Prénom],Salariés[Service])))</f>
        <v>Production</v>
      </c>
      <c r="J411" s="43">
        <f>_xlfn.AGGREGATE(3,5,Compétences[[#This Row],[Salarié (NOM Prénom)]])</f>
        <v>1</v>
      </c>
    </row>
    <row r="412" spans="1:10" ht="16">
      <c r="A412" s="1" t="s">
        <v>43</v>
      </c>
      <c r="B412" s="1" t="s">
        <v>88</v>
      </c>
      <c r="C412" s="1" t="s">
        <v>120</v>
      </c>
      <c r="D412" s="21">
        <v>2</v>
      </c>
      <c r="E412" s="40">
        <v>4</v>
      </c>
      <c r="F412"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2" s="42" t="str">
        <f>IF(Compétences[[#This Row],[Salarié (NOM Prénom)]]="","",IF(_xlfn.XLOOKUP(Compétences[[#This Row],[Salarié (NOM Prénom)]],Salariés[NOM et Prénom],Salariés[N+1 (NOM Prénom)])=0,"",_xlfn.XLOOKUP(Compétences[[#This Row],[Salarié (NOM Prénom)]],Salariés[NOM et Prénom],Salariés[N+1 (NOM Prénom)])))</f>
        <v/>
      </c>
      <c r="H412" s="42" t="str">
        <f>IF(Compétences[[#This Row],[Salarié (NOM Prénom)]]="","",IF(_xlfn.XLOOKUP(Compétences[[#This Row],[Salarié (NOM Prénom)]],Salariés[NOM et Prénom],Salariés[Sexe])=0,"",_xlfn.XLOOKUP(Compétences[[#This Row],[Salarié (NOM Prénom)]],Salariés[NOM et Prénom],Salariés[Sexe])))</f>
        <v>Homme</v>
      </c>
      <c r="I412" s="42" t="str">
        <f>IF(Compétences[[#This Row],[Salarié (NOM Prénom)]]="","",IF(_xlfn.XLOOKUP(Compétences[[#This Row],[Salarié (NOM Prénom)]],Salariés[NOM et Prénom],Salariés[Service])=0,"",_xlfn.XLOOKUP(Compétences[[#This Row],[Salarié (NOM Prénom)]],Salariés[NOM et Prénom],Salariés[Service])))</f>
        <v>Production</v>
      </c>
      <c r="J412" s="43">
        <f>_xlfn.AGGREGATE(3,5,Compétences[[#This Row],[Salarié (NOM Prénom)]])</f>
        <v>1</v>
      </c>
    </row>
    <row r="413" spans="1:10" ht="16">
      <c r="A413" s="1" t="s">
        <v>43</v>
      </c>
      <c r="B413" s="1" t="s">
        <v>88</v>
      </c>
      <c r="C413" s="1" t="s">
        <v>123</v>
      </c>
      <c r="D413" s="21">
        <v>2</v>
      </c>
      <c r="E413" s="40">
        <v>2</v>
      </c>
      <c r="F413"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3" s="42" t="str">
        <f>IF(Compétences[[#This Row],[Salarié (NOM Prénom)]]="","",IF(_xlfn.XLOOKUP(Compétences[[#This Row],[Salarié (NOM Prénom)]],Salariés[NOM et Prénom],Salariés[N+1 (NOM Prénom)])=0,"",_xlfn.XLOOKUP(Compétences[[#This Row],[Salarié (NOM Prénom)]],Salariés[NOM et Prénom],Salariés[N+1 (NOM Prénom)])))</f>
        <v/>
      </c>
      <c r="H413" s="42" t="str">
        <f>IF(Compétences[[#This Row],[Salarié (NOM Prénom)]]="","",IF(_xlfn.XLOOKUP(Compétences[[#This Row],[Salarié (NOM Prénom)]],Salariés[NOM et Prénom],Salariés[Sexe])=0,"",_xlfn.XLOOKUP(Compétences[[#This Row],[Salarié (NOM Prénom)]],Salariés[NOM et Prénom],Salariés[Sexe])))</f>
        <v>Homme</v>
      </c>
      <c r="I413" s="42" t="str">
        <f>IF(Compétences[[#This Row],[Salarié (NOM Prénom)]]="","",IF(_xlfn.XLOOKUP(Compétences[[#This Row],[Salarié (NOM Prénom)]],Salariés[NOM et Prénom],Salariés[Service])=0,"",_xlfn.XLOOKUP(Compétences[[#This Row],[Salarié (NOM Prénom)]],Salariés[NOM et Prénom],Salariés[Service])))</f>
        <v>Production</v>
      </c>
      <c r="J413" s="43">
        <f>_xlfn.AGGREGATE(3,5,Compétences[[#This Row],[Salarié (NOM Prénom)]])</f>
        <v>1</v>
      </c>
    </row>
    <row r="414" spans="1:10" ht="16">
      <c r="A414" s="1" t="s">
        <v>43</v>
      </c>
      <c r="B414" s="1" t="s">
        <v>88</v>
      </c>
      <c r="C414" s="1" t="s">
        <v>135</v>
      </c>
      <c r="D414" s="21">
        <v>4</v>
      </c>
      <c r="E414" s="40">
        <v>4</v>
      </c>
      <c r="F414"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4" s="42" t="str">
        <f>IF(Compétences[[#This Row],[Salarié (NOM Prénom)]]="","",IF(_xlfn.XLOOKUP(Compétences[[#This Row],[Salarié (NOM Prénom)]],Salariés[NOM et Prénom],Salariés[N+1 (NOM Prénom)])=0,"",_xlfn.XLOOKUP(Compétences[[#This Row],[Salarié (NOM Prénom)]],Salariés[NOM et Prénom],Salariés[N+1 (NOM Prénom)])))</f>
        <v/>
      </c>
      <c r="H414" s="42" t="str">
        <f>IF(Compétences[[#This Row],[Salarié (NOM Prénom)]]="","",IF(_xlfn.XLOOKUP(Compétences[[#This Row],[Salarié (NOM Prénom)]],Salariés[NOM et Prénom],Salariés[Sexe])=0,"",_xlfn.XLOOKUP(Compétences[[#This Row],[Salarié (NOM Prénom)]],Salariés[NOM et Prénom],Salariés[Sexe])))</f>
        <v>Homme</v>
      </c>
      <c r="I414" s="42" t="str">
        <f>IF(Compétences[[#This Row],[Salarié (NOM Prénom)]]="","",IF(_xlfn.XLOOKUP(Compétences[[#This Row],[Salarié (NOM Prénom)]],Salariés[NOM et Prénom],Salariés[Service])=0,"",_xlfn.XLOOKUP(Compétences[[#This Row],[Salarié (NOM Prénom)]],Salariés[NOM et Prénom],Salariés[Service])))</f>
        <v>Production</v>
      </c>
      <c r="J414" s="43">
        <f>_xlfn.AGGREGATE(3,5,Compétences[[#This Row],[Salarié (NOM Prénom)]])</f>
        <v>1</v>
      </c>
    </row>
    <row r="415" spans="1:10" ht="16">
      <c r="A415" s="1" t="s">
        <v>43</v>
      </c>
      <c r="B415" s="1" t="s">
        <v>88</v>
      </c>
      <c r="C415" s="1" t="s">
        <v>139</v>
      </c>
      <c r="D415" s="21">
        <v>2</v>
      </c>
      <c r="E415" s="40">
        <v>1</v>
      </c>
      <c r="F415"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5" s="42" t="str">
        <f>IF(Compétences[[#This Row],[Salarié (NOM Prénom)]]="","",IF(_xlfn.XLOOKUP(Compétences[[#This Row],[Salarié (NOM Prénom)]],Salariés[NOM et Prénom],Salariés[N+1 (NOM Prénom)])=0,"",_xlfn.XLOOKUP(Compétences[[#This Row],[Salarié (NOM Prénom)]],Salariés[NOM et Prénom],Salariés[N+1 (NOM Prénom)])))</f>
        <v/>
      </c>
      <c r="H415" s="42" t="str">
        <f>IF(Compétences[[#This Row],[Salarié (NOM Prénom)]]="","",IF(_xlfn.XLOOKUP(Compétences[[#This Row],[Salarié (NOM Prénom)]],Salariés[NOM et Prénom],Salariés[Sexe])=0,"",_xlfn.XLOOKUP(Compétences[[#This Row],[Salarié (NOM Prénom)]],Salariés[NOM et Prénom],Salariés[Sexe])))</f>
        <v>Homme</v>
      </c>
      <c r="I415" s="42" t="str">
        <f>IF(Compétences[[#This Row],[Salarié (NOM Prénom)]]="","",IF(_xlfn.XLOOKUP(Compétences[[#This Row],[Salarié (NOM Prénom)]],Salariés[NOM et Prénom],Salariés[Service])=0,"",_xlfn.XLOOKUP(Compétences[[#This Row],[Salarié (NOM Prénom)]],Salariés[NOM et Prénom],Salariés[Service])))</f>
        <v>Production</v>
      </c>
      <c r="J415" s="43">
        <f>_xlfn.AGGREGATE(3,5,Compétences[[#This Row],[Salarié (NOM Prénom)]])</f>
        <v>1</v>
      </c>
    </row>
    <row r="416" spans="1:10" ht="16">
      <c r="A416" s="1" t="s">
        <v>43</v>
      </c>
      <c r="B416" s="1" t="s">
        <v>94</v>
      </c>
      <c r="C416" s="1" t="s">
        <v>98</v>
      </c>
      <c r="D416" s="21">
        <v>4</v>
      </c>
      <c r="E416" s="40">
        <v>4</v>
      </c>
      <c r="F416"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6" s="42" t="str">
        <f>IF(Compétences[[#This Row],[Salarié (NOM Prénom)]]="","",IF(_xlfn.XLOOKUP(Compétences[[#This Row],[Salarié (NOM Prénom)]],Salariés[NOM et Prénom],Salariés[N+1 (NOM Prénom)])=0,"",_xlfn.XLOOKUP(Compétences[[#This Row],[Salarié (NOM Prénom)]],Salariés[NOM et Prénom],Salariés[N+1 (NOM Prénom)])))</f>
        <v/>
      </c>
      <c r="H416" s="42" t="str">
        <f>IF(Compétences[[#This Row],[Salarié (NOM Prénom)]]="","",IF(_xlfn.XLOOKUP(Compétences[[#This Row],[Salarié (NOM Prénom)]],Salariés[NOM et Prénom],Salariés[Sexe])=0,"",_xlfn.XLOOKUP(Compétences[[#This Row],[Salarié (NOM Prénom)]],Salariés[NOM et Prénom],Salariés[Sexe])))</f>
        <v>Homme</v>
      </c>
      <c r="I416" s="42" t="str">
        <f>IF(Compétences[[#This Row],[Salarié (NOM Prénom)]]="","",IF(_xlfn.XLOOKUP(Compétences[[#This Row],[Salarié (NOM Prénom)]],Salariés[NOM et Prénom],Salariés[Service])=0,"",_xlfn.XLOOKUP(Compétences[[#This Row],[Salarié (NOM Prénom)]],Salariés[NOM et Prénom],Salariés[Service])))</f>
        <v>Production</v>
      </c>
      <c r="J416" s="43">
        <f>_xlfn.AGGREGATE(3,5,Compétences[[#This Row],[Salarié (NOM Prénom)]])</f>
        <v>1</v>
      </c>
    </row>
    <row r="417" spans="1:10" ht="16">
      <c r="A417" s="1" t="s">
        <v>43</v>
      </c>
      <c r="B417" s="1" t="s">
        <v>94</v>
      </c>
      <c r="C417" s="1" t="s">
        <v>124</v>
      </c>
      <c r="D417" s="21">
        <v>3</v>
      </c>
      <c r="E417" s="40">
        <v>3</v>
      </c>
      <c r="F417"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7" s="42" t="str">
        <f>IF(Compétences[[#This Row],[Salarié (NOM Prénom)]]="","",IF(_xlfn.XLOOKUP(Compétences[[#This Row],[Salarié (NOM Prénom)]],Salariés[NOM et Prénom],Salariés[N+1 (NOM Prénom)])=0,"",_xlfn.XLOOKUP(Compétences[[#This Row],[Salarié (NOM Prénom)]],Salariés[NOM et Prénom],Salariés[N+1 (NOM Prénom)])))</f>
        <v/>
      </c>
      <c r="H417" s="42" t="str">
        <f>IF(Compétences[[#This Row],[Salarié (NOM Prénom)]]="","",IF(_xlfn.XLOOKUP(Compétences[[#This Row],[Salarié (NOM Prénom)]],Salariés[NOM et Prénom],Salariés[Sexe])=0,"",_xlfn.XLOOKUP(Compétences[[#This Row],[Salarié (NOM Prénom)]],Salariés[NOM et Prénom],Salariés[Sexe])))</f>
        <v>Homme</v>
      </c>
      <c r="I417" s="42" t="str">
        <f>IF(Compétences[[#This Row],[Salarié (NOM Prénom)]]="","",IF(_xlfn.XLOOKUP(Compétences[[#This Row],[Salarié (NOM Prénom)]],Salariés[NOM et Prénom],Salariés[Service])=0,"",_xlfn.XLOOKUP(Compétences[[#This Row],[Salarié (NOM Prénom)]],Salariés[NOM et Prénom],Salariés[Service])))</f>
        <v>Production</v>
      </c>
      <c r="J417" s="43">
        <f>_xlfn.AGGREGATE(3,5,Compétences[[#This Row],[Salarié (NOM Prénom)]])</f>
        <v>1</v>
      </c>
    </row>
    <row r="418" spans="1:10" ht="16">
      <c r="A418" s="1" t="s">
        <v>43</v>
      </c>
      <c r="B418" s="1" t="s">
        <v>94</v>
      </c>
      <c r="C418" s="1" t="s">
        <v>128</v>
      </c>
      <c r="D418" s="21">
        <v>3</v>
      </c>
      <c r="E418" s="40">
        <v>2</v>
      </c>
      <c r="F418"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8" s="42" t="str">
        <f>IF(Compétences[[#This Row],[Salarié (NOM Prénom)]]="","",IF(_xlfn.XLOOKUP(Compétences[[#This Row],[Salarié (NOM Prénom)]],Salariés[NOM et Prénom],Salariés[N+1 (NOM Prénom)])=0,"",_xlfn.XLOOKUP(Compétences[[#This Row],[Salarié (NOM Prénom)]],Salariés[NOM et Prénom],Salariés[N+1 (NOM Prénom)])))</f>
        <v/>
      </c>
      <c r="H418" s="42" t="str">
        <f>IF(Compétences[[#This Row],[Salarié (NOM Prénom)]]="","",IF(_xlfn.XLOOKUP(Compétences[[#This Row],[Salarié (NOM Prénom)]],Salariés[NOM et Prénom],Salariés[Sexe])=0,"",_xlfn.XLOOKUP(Compétences[[#This Row],[Salarié (NOM Prénom)]],Salariés[NOM et Prénom],Salariés[Sexe])))</f>
        <v>Homme</v>
      </c>
      <c r="I418" s="42" t="str">
        <f>IF(Compétences[[#This Row],[Salarié (NOM Prénom)]]="","",IF(_xlfn.XLOOKUP(Compétences[[#This Row],[Salarié (NOM Prénom)]],Salariés[NOM et Prénom],Salariés[Service])=0,"",_xlfn.XLOOKUP(Compétences[[#This Row],[Salarié (NOM Prénom)]],Salariés[NOM et Prénom],Salariés[Service])))</f>
        <v>Production</v>
      </c>
      <c r="J418" s="43">
        <f>_xlfn.AGGREGATE(3,5,Compétences[[#This Row],[Salarié (NOM Prénom)]])</f>
        <v>1</v>
      </c>
    </row>
    <row r="419" spans="1:10" ht="16">
      <c r="A419" s="1" t="s">
        <v>43</v>
      </c>
      <c r="B419" s="1" t="s">
        <v>94</v>
      </c>
      <c r="C419" s="1" t="s">
        <v>131</v>
      </c>
      <c r="D419" s="21">
        <v>4</v>
      </c>
      <c r="E419" s="40">
        <v>2</v>
      </c>
      <c r="F419"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19" s="42" t="str">
        <f>IF(Compétences[[#This Row],[Salarié (NOM Prénom)]]="","",IF(_xlfn.XLOOKUP(Compétences[[#This Row],[Salarié (NOM Prénom)]],Salariés[NOM et Prénom],Salariés[N+1 (NOM Prénom)])=0,"",_xlfn.XLOOKUP(Compétences[[#This Row],[Salarié (NOM Prénom)]],Salariés[NOM et Prénom],Salariés[N+1 (NOM Prénom)])))</f>
        <v/>
      </c>
      <c r="H419" s="42" t="str">
        <f>IF(Compétences[[#This Row],[Salarié (NOM Prénom)]]="","",IF(_xlfn.XLOOKUP(Compétences[[#This Row],[Salarié (NOM Prénom)]],Salariés[NOM et Prénom],Salariés[Sexe])=0,"",_xlfn.XLOOKUP(Compétences[[#This Row],[Salarié (NOM Prénom)]],Salariés[NOM et Prénom],Salariés[Sexe])))</f>
        <v>Homme</v>
      </c>
      <c r="I419" s="42" t="str">
        <f>IF(Compétences[[#This Row],[Salarié (NOM Prénom)]]="","",IF(_xlfn.XLOOKUP(Compétences[[#This Row],[Salarié (NOM Prénom)]],Salariés[NOM et Prénom],Salariés[Service])=0,"",_xlfn.XLOOKUP(Compétences[[#This Row],[Salarié (NOM Prénom)]],Salariés[NOM et Prénom],Salariés[Service])))</f>
        <v>Production</v>
      </c>
      <c r="J419" s="43">
        <f>_xlfn.AGGREGATE(3,5,Compétences[[#This Row],[Salarié (NOM Prénom)]])</f>
        <v>1</v>
      </c>
    </row>
    <row r="420" spans="1:10" ht="16">
      <c r="A420" s="1" t="s">
        <v>43</v>
      </c>
      <c r="B420" s="1" t="s">
        <v>94</v>
      </c>
      <c r="C420" s="1" t="s">
        <v>143</v>
      </c>
      <c r="D420" s="21">
        <v>2</v>
      </c>
      <c r="E420" s="40">
        <v>2</v>
      </c>
      <c r="F420"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20" s="42" t="str">
        <f>IF(Compétences[[#This Row],[Salarié (NOM Prénom)]]="","",IF(_xlfn.XLOOKUP(Compétences[[#This Row],[Salarié (NOM Prénom)]],Salariés[NOM et Prénom],Salariés[N+1 (NOM Prénom)])=0,"",_xlfn.XLOOKUP(Compétences[[#This Row],[Salarié (NOM Prénom)]],Salariés[NOM et Prénom],Salariés[N+1 (NOM Prénom)])))</f>
        <v/>
      </c>
      <c r="H420" s="42" t="str">
        <f>IF(Compétences[[#This Row],[Salarié (NOM Prénom)]]="","",IF(_xlfn.XLOOKUP(Compétences[[#This Row],[Salarié (NOM Prénom)]],Salariés[NOM et Prénom],Salariés[Sexe])=0,"",_xlfn.XLOOKUP(Compétences[[#This Row],[Salarié (NOM Prénom)]],Salariés[NOM et Prénom],Salariés[Sexe])))</f>
        <v>Homme</v>
      </c>
      <c r="I420" s="42" t="str">
        <f>IF(Compétences[[#This Row],[Salarié (NOM Prénom)]]="","",IF(_xlfn.XLOOKUP(Compétences[[#This Row],[Salarié (NOM Prénom)]],Salariés[NOM et Prénom],Salariés[Service])=0,"",_xlfn.XLOOKUP(Compétences[[#This Row],[Salarié (NOM Prénom)]],Salariés[NOM et Prénom],Salariés[Service])))</f>
        <v>Production</v>
      </c>
      <c r="J420" s="43">
        <f>_xlfn.AGGREGATE(3,5,Compétences[[#This Row],[Salarié (NOM Prénom)]])</f>
        <v>1</v>
      </c>
    </row>
    <row r="421" spans="1:10" ht="16">
      <c r="A421" s="1" t="s">
        <v>45</v>
      </c>
      <c r="B421" s="1" t="s">
        <v>88</v>
      </c>
      <c r="C421" s="1" t="s">
        <v>122</v>
      </c>
      <c r="D421" s="21">
        <v>2</v>
      </c>
      <c r="E421" s="40">
        <v>2</v>
      </c>
      <c r="F421"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21" s="42" t="str">
        <f>IF(Compétences[[#This Row],[Salarié (NOM Prénom)]]="","",IF(_xlfn.XLOOKUP(Compétences[[#This Row],[Salarié (NOM Prénom)]],Salariés[NOM et Prénom],Salariés[N+1 (NOM Prénom)])=0,"",_xlfn.XLOOKUP(Compétences[[#This Row],[Salarié (NOM Prénom)]],Salariés[NOM et Prénom],Salariés[N+1 (NOM Prénom)])))</f>
        <v>MARCHAND Océane</v>
      </c>
      <c r="H421" s="42" t="str">
        <f>IF(Compétences[[#This Row],[Salarié (NOM Prénom)]]="","",IF(_xlfn.XLOOKUP(Compétences[[#This Row],[Salarié (NOM Prénom)]],Salariés[NOM et Prénom],Salariés[Sexe])=0,"",_xlfn.XLOOKUP(Compétences[[#This Row],[Salarié (NOM Prénom)]],Salariés[NOM et Prénom],Salariés[Sexe])))</f>
        <v>Homme</v>
      </c>
      <c r="I421" s="42" t="str">
        <f>IF(Compétences[[#This Row],[Salarié (NOM Prénom)]]="","",IF(_xlfn.XLOOKUP(Compétences[[#This Row],[Salarié (NOM Prénom)]],Salariés[NOM et Prénom],Salariés[Service])=0,"",_xlfn.XLOOKUP(Compétences[[#This Row],[Salarié (NOM Prénom)]],Salariés[NOM et Prénom],Salariés[Service])))</f>
        <v>RH</v>
      </c>
      <c r="J421" s="43">
        <f>_xlfn.AGGREGATE(3,5,Compétences[[#This Row],[Salarié (NOM Prénom)]])</f>
        <v>1</v>
      </c>
    </row>
    <row r="422" spans="1:10" ht="16">
      <c r="A422" s="1" t="s">
        <v>45</v>
      </c>
      <c r="B422" s="1" t="s">
        <v>88</v>
      </c>
      <c r="C422" s="1" t="s">
        <v>126</v>
      </c>
      <c r="D422" s="21">
        <v>1</v>
      </c>
      <c r="E422" s="40">
        <v>4</v>
      </c>
      <c r="F422"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22" s="42" t="str">
        <f>IF(Compétences[[#This Row],[Salarié (NOM Prénom)]]="","",IF(_xlfn.XLOOKUP(Compétences[[#This Row],[Salarié (NOM Prénom)]],Salariés[NOM et Prénom],Salariés[N+1 (NOM Prénom)])=0,"",_xlfn.XLOOKUP(Compétences[[#This Row],[Salarié (NOM Prénom)]],Salariés[NOM et Prénom],Salariés[N+1 (NOM Prénom)])))</f>
        <v>MARCHAND Océane</v>
      </c>
      <c r="H422" s="42" t="str">
        <f>IF(Compétences[[#This Row],[Salarié (NOM Prénom)]]="","",IF(_xlfn.XLOOKUP(Compétences[[#This Row],[Salarié (NOM Prénom)]],Salariés[NOM et Prénom],Salariés[Sexe])=0,"",_xlfn.XLOOKUP(Compétences[[#This Row],[Salarié (NOM Prénom)]],Salariés[NOM et Prénom],Salariés[Sexe])))</f>
        <v>Homme</v>
      </c>
      <c r="I422" s="42" t="str">
        <f>IF(Compétences[[#This Row],[Salarié (NOM Prénom)]]="","",IF(_xlfn.XLOOKUP(Compétences[[#This Row],[Salarié (NOM Prénom)]],Salariés[NOM et Prénom],Salariés[Service])=0,"",_xlfn.XLOOKUP(Compétences[[#This Row],[Salarié (NOM Prénom)]],Salariés[NOM et Prénom],Salariés[Service])))</f>
        <v>RH</v>
      </c>
      <c r="J422" s="43">
        <f>_xlfn.AGGREGATE(3,5,Compétences[[#This Row],[Salarié (NOM Prénom)]])</f>
        <v>1</v>
      </c>
    </row>
    <row r="423" spans="1:10" ht="16">
      <c r="A423" s="1" t="s">
        <v>45</v>
      </c>
      <c r="B423" s="1" t="s">
        <v>88</v>
      </c>
      <c r="C423" s="1" t="s">
        <v>144</v>
      </c>
      <c r="D423" s="21">
        <v>1</v>
      </c>
      <c r="E423" s="40">
        <v>3</v>
      </c>
      <c r="F423"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23" s="42" t="str">
        <f>IF(Compétences[[#This Row],[Salarié (NOM Prénom)]]="","",IF(_xlfn.XLOOKUP(Compétences[[#This Row],[Salarié (NOM Prénom)]],Salariés[NOM et Prénom],Salariés[N+1 (NOM Prénom)])=0,"",_xlfn.XLOOKUP(Compétences[[#This Row],[Salarié (NOM Prénom)]],Salariés[NOM et Prénom],Salariés[N+1 (NOM Prénom)])))</f>
        <v>MARCHAND Océane</v>
      </c>
      <c r="H423" s="42" t="str">
        <f>IF(Compétences[[#This Row],[Salarié (NOM Prénom)]]="","",IF(_xlfn.XLOOKUP(Compétences[[#This Row],[Salarié (NOM Prénom)]],Salariés[NOM et Prénom],Salariés[Sexe])=0,"",_xlfn.XLOOKUP(Compétences[[#This Row],[Salarié (NOM Prénom)]],Salariés[NOM et Prénom],Salariés[Sexe])))</f>
        <v>Homme</v>
      </c>
      <c r="I423" s="42" t="str">
        <f>IF(Compétences[[#This Row],[Salarié (NOM Prénom)]]="","",IF(_xlfn.XLOOKUP(Compétences[[#This Row],[Salarié (NOM Prénom)]],Salariés[NOM et Prénom],Salariés[Service])=0,"",_xlfn.XLOOKUP(Compétences[[#This Row],[Salarié (NOM Prénom)]],Salariés[NOM et Prénom],Salariés[Service])))</f>
        <v>RH</v>
      </c>
      <c r="J423" s="43">
        <f>_xlfn.AGGREGATE(3,5,Compétences[[#This Row],[Salarié (NOM Prénom)]])</f>
        <v>1</v>
      </c>
    </row>
    <row r="424" spans="1:10" ht="16">
      <c r="A424" s="1" t="s">
        <v>45</v>
      </c>
      <c r="B424" s="1" t="s">
        <v>94</v>
      </c>
      <c r="C424" s="1" t="s">
        <v>95</v>
      </c>
      <c r="D424" s="21">
        <v>3</v>
      </c>
      <c r="E424" s="40">
        <v>2</v>
      </c>
      <c r="F424"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24" s="42" t="str">
        <f>IF(Compétences[[#This Row],[Salarié (NOM Prénom)]]="","",IF(_xlfn.XLOOKUP(Compétences[[#This Row],[Salarié (NOM Prénom)]],Salariés[NOM et Prénom],Salariés[N+1 (NOM Prénom)])=0,"",_xlfn.XLOOKUP(Compétences[[#This Row],[Salarié (NOM Prénom)]],Salariés[NOM et Prénom],Salariés[N+1 (NOM Prénom)])))</f>
        <v>MARCHAND Océane</v>
      </c>
      <c r="H424" s="42" t="str">
        <f>IF(Compétences[[#This Row],[Salarié (NOM Prénom)]]="","",IF(_xlfn.XLOOKUP(Compétences[[#This Row],[Salarié (NOM Prénom)]],Salariés[NOM et Prénom],Salariés[Sexe])=0,"",_xlfn.XLOOKUP(Compétences[[#This Row],[Salarié (NOM Prénom)]],Salariés[NOM et Prénom],Salariés[Sexe])))</f>
        <v>Homme</v>
      </c>
      <c r="I424" s="42" t="str">
        <f>IF(Compétences[[#This Row],[Salarié (NOM Prénom)]]="","",IF(_xlfn.XLOOKUP(Compétences[[#This Row],[Salarié (NOM Prénom)]],Salariés[NOM et Prénom],Salariés[Service])=0,"",_xlfn.XLOOKUP(Compétences[[#This Row],[Salarié (NOM Prénom)]],Salariés[NOM et Prénom],Salariés[Service])))</f>
        <v>RH</v>
      </c>
      <c r="J424" s="43">
        <f>_xlfn.AGGREGATE(3,5,Compétences[[#This Row],[Salarié (NOM Prénom)]])</f>
        <v>1</v>
      </c>
    </row>
    <row r="425" spans="1:10" ht="16">
      <c r="A425" s="1" t="s">
        <v>45</v>
      </c>
      <c r="B425" s="1" t="s">
        <v>94</v>
      </c>
      <c r="C425" s="1" t="s">
        <v>131</v>
      </c>
      <c r="D425" s="21">
        <v>1</v>
      </c>
      <c r="E425" s="40">
        <v>1</v>
      </c>
      <c r="F425"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25" s="42" t="str">
        <f>IF(Compétences[[#This Row],[Salarié (NOM Prénom)]]="","",IF(_xlfn.XLOOKUP(Compétences[[#This Row],[Salarié (NOM Prénom)]],Salariés[NOM et Prénom],Salariés[N+1 (NOM Prénom)])=0,"",_xlfn.XLOOKUP(Compétences[[#This Row],[Salarié (NOM Prénom)]],Salariés[NOM et Prénom],Salariés[N+1 (NOM Prénom)])))</f>
        <v>MARCHAND Océane</v>
      </c>
      <c r="H425" s="42" t="str">
        <f>IF(Compétences[[#This Row],[Salarié (NOM Prénom)]]="","",IF(_xlfn.XLOOKUP(Compétences[[#This Row],[Salarié (NOM Prénom)]],Salariés[NOM et Prénom],Salariés[Sexe])=0,"",_xlfn.XLOOKUP(Compétences[[#This Row],[Salarié (NOM Prénom)]],Salariés[NOM et Prénom],Salariés[Sexe])))</f>
        <v>Homme</v>
      </c>
      <c r="I425" s="42" t="str">
        <f>IF(Compétences[[#This Row],[Salarié (NOM Prénom)]]="","",IF(_xlfn.XLOOKUP(Compétences[[#This Row],[Salarié (NOM Prénom)]],Salariés[NOM et Prénom],Salariés[Service])=0,"",_xlfn.XLOOKUP(Compétences[[#This Row],[Salarié (NOM Prénom)]],Salariés[NOM et Prénom],Salariés[Service])))</f>
        <v>RH</v>
      </c>
      <c r="J425" s="43">
        <f>_xlfn.AGGREGATE(3,5,Compétences[[#This Row],[Salarié (NOM Prénom)]])</f>
        <v>1</v>
      </c>
    </row>
    <row r="426" spans="1:10" ht="16">
      <c r="A426" s="1" t="s">
        <v>45</v>
      </c>
      <c r="B426" s="1" t="s">
        <v>94</v>
      </c>
      <c r="C426" s="1" t="s">
        <v>31</v>
      </c>
      <c r="D426" s="21">
        <v>3</v>
      </c>
      <c r="E426" s="40">
        <v>2</v>
      </c>
      <c r="F426"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26" s="42" t="str">
        <f>IF(Compétences[[#This Row],[Salarié (NOM Prénom)]]="","",IF(_xlfn.XLOOKUP(Compétences[[#This Row],[Salarié (NOM Prénom)]],Salariés[NOM et Prénom],Salariés[N+1 (NOM Prénom)])=0,"",_xlfn.XLOOKUP(Compétences[[#This Row],[Salarié (NOM Prénom)]],Salariés[NOM et Prénom],Salariés[N+1 (NOM Prénom)])))</f>
        <v>MARCHAND Océane</v>
      </c>
      <c r="H426" s="42" t="str">
        <f>IF(Compétences[[#This Row],[Salarié (NOM Prénom)]]="","",IF(_xlfn.XLOOKUP(Compétences[[#This Row],[Salarié (NOM Prénom)]],Salariés[NOM et Prénom],Salariés[Sexe])=0,"",_xlfn.XLOOKUP(Compétences[[#This Row],[Salarié (NOM Prénom)]],Salariés[NOM et Prénom],Salariés[Sexe])))</f>
        <v>Homme</v>
      </c>
      <c r="I426" s="42" t="str">
        <f>IF(Compétences[[#This Row],[Salarié (NOM Prénom)]]="","",IF(_xlfn.XLOOKUP(Compétences[[#This Row],[Salarié (NOM Prénom)]],Salariés[NOM et Prénom],Salariés[Service])=0,"",_xlfn.XLOOKUP(Compétences[[#This Row],[Salarié (NOM Prénom)]],Salariés[NOM et Prénom],Salariés[Service])))</f>
        <v>RH</v>
      </c>
      <c r="J426" s="43">
        <f>_xlfn.AGGREGATE(3,5,Compétences[[#This Row],[Salarié (NOM Prénom)]])</f>
        <v>1</v>
      </c>
    </row>
    <row r="427" spans="1:10" ht="16">
      <c r="A427" s="1" t="s">
        <v>110</v>
      </c>
      <c r="B427" s="1" t="s">
        <v>88</v>
      </c>
      <c r="C427" s="1" t="s">
        <v>108</v>
      </c>
      <c r="D427" s="21">
        <v>4</v>
      </c>
      <c r="E427" s="40">
        <v>3</v>
      </c>
      <c r="F427"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27" s="42" t="str">
        <f>IF(Compétences[[#This Row],[Salarié (NOM Prénom)]]="","",IF(_xlfn.XLOOKUP(Compétences[[#This Row],[Salarié (NOM Prénom)]],Salariés[NOM et Prénom],Salariés[N+1 (NOM Prénom)])=0,"",_xlfn.XLOOKUP(Compétences[[#This Row],[Salarié (NOM Prénom)]],Salariés[NOM et Prénom],Salariés[N+1 (NOM Prénom)])))</f>
        <v>CERF Valentine</v>
      </c>
      <c r="H427" s="42" t="str">
        <f>IF(Compétences[[#This Row],[Salarié (NOM Prénom)]]="","",IF(_xlfn.XLOOKUP(Compétences[[#This Row],[Salarié (NOM Prénom)]],Salariés[NOM et Prénom],Salariés[Sexe])=0,"",_xlfn.XLOOKUP(Compétences[[#This Row],[Salarié (NOM Prénom)]],Salariés[NOM et Prénom],Salariés[Sexe])))</f>
        <v>Homme</v>
      </c>
      <c r="I427" s="42" t="str">
        <f>IF(Compétences[[#This Row],[Salarié (NOM Prénom)]]="","",IF(_xlfn.XLOOKUP(Compétences[[#This Row],[Salarié (NOM Prénom)]],Salariés[NOM et Prénom],Salariés[Service])=0,"",_xlfn.XLOOKUP(Compétences[[#This Row],[Salarié (NOM Prénom)]],Salariés[NOM et Prénom],Salariés[Service])))</f>
        <v>Marketing</v>
      </c>
      <c r="J427" s="43">
        <f>_xlfn.AGGREGATE(3,5,Compétences[[#This Row],[Salarié (NOM Prénom)]])</f>
        <v>1</v>
      </c>
    </row>
    <row r="428" spans="1:10" ht="16">
      <c r="A428" s="1" t="s">
        <v>110</v>
      </c>
      <c r="B428" s="1" t="s">
        <v>88</v>
      </c>
      <c r="C428" s="1" t="s">
        <v>113</v>
      </c>
      <c r="D428" s="21">
        <v>3</v>
      </c>
      <c r="E428" s="40">
        <v>2</v>
      </c>
      <c r="F428"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28" s="42" t="str">
        <f>IF(Compétences[[#This Row],[Salarié (NOM Prénom)]]="","",IF(_xlfn.XLOOKUP(Compétences[[#This Row],[Salarié (NOM Prénom)]],Salariés[NOM et Prénom],Salariés[N+1 (NOM Prénom)])=0,"",_xlfn.XLOOKUP(Compétences[[#This Row],[Salarié (NOM Prénom)]],Salariés[NOM et Prénom],Salariés[N+1 (NOM Prénom)])))</f>
        <v>CERF Valentine</v>
      </c>
      <c r="H428" s="42" t="str">
        <f>IF(Compétences[[#This Row],[Salarié (NOM Prénom)]]="","",IF(_xlfn.XLOOKUP(Compétences[[#This Row],[Salarié (NOM Prénom)]],Salariés[NOM et Prénom],Salariés[Sexe])=0,"",_xlfn.XLOOKUP(Compétences[[#This Row],[Salarié (NOM Prénom)]],Salariés[NOM et Prénom],Salariés[Sexe])))</f>
        <v>Homme</v>
      </c>
      <c r="I428" s="42" t="str">
        <f>IF(Compétences[[#This Row],[Salarié (NOM Prénom)]]="","",IF(_xlfn.XLOOKUP(Compétences[[#This Row],[Salarié (NOM Prénom)]],Salariés[NOM et Prénom],Salariés[Service])=0,"",_xlfn.XLOOKUP(Compétences[[#This Row],[Salarié (NOM Prénom)]],Salariés[NOM et Prénom],Salariés[Service])))</f>
        <v>Marketing</v>
      </c>
      <c r="J428" s="43">
        <f>_xlfn.AGGREGATE(3,5,Compétences[[#This Row],[Salarié (NOM Prénom)]])</f>
        <v>1</v>
      </c>
    </row>
    <row r="429" spans="1:10" ht="16">
      <c r="A429" s="1" t="s">
        <v>110</v>
      </c>
      <c r="B429" s="1" t="s">
        <v>88</v>
      </c>
      <c r="C429" s="1" t="s">
        <v>117</v>
      </c>
      <c r="D429" s="21">
        <v>2</v>
      </c>
      <c r="E429" s="40">
        <v>2</v>
      </c>
      <c r="F429"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29" s="42" t="str">
        <f>IF(Compétences[[#This Row],[Salarié (NOM Prénom)]]="","",IF(_xlfn.XLOOKUP(Compétences[[#This Row],[Salarié (NOM Prénom)]],Salariés[NOM et Prénom],Salariés[N+1 (NOM Prénom)])=0,"",_xlfn.XLOOKUP(Compétences[[#This Row],[Salarié (NOM Prénom)]],Salariés[NOM et Prénom],Salariés[N+1 (NOM Prénom)])))</f>
        <v>CERF Valentine</v>
      </c>
      <c r="H429" s="42" t="str">
        <f>IF(Compétences[[#This Row],[Salarié (NOM Prénom)]]="","",IF(_xlfn.XLOOKUP(Compétences[[#This Row],[Salarié (NOM Prénom)]],Salariés[NOM et Prénom],Salariés[Sexe])=0,"",_xlfn.XLOOKUP(Compétences[[#This Row],[Salarié (NOM Prénom)]],Salariés[NOM et Prénom],Salariés[Sexe])))</f>
        <v>Homme</v>
      </c>
      <c r="I429" s="42" t="str">
        <f>IF(Compétences[[#This Row],[Salarié (NOM Prénom)]]="","",IF(_xlfn.XLOOKUP(Compétences[[#This Row],[Salarié (NOM Prénom)]],Salariés[NOM et Prénom],Salariés[Service])=0,"",_xlfn.XLOOKUP(Compétences[[#This Row],[Salarié (NOM Prénom)]],Salariés[NOM et Prénom],Salariés[Service])))</f>
        <v>Marketing</v>
      </c>
      <c r="J429" s="43">
        <f>_xlfn.AGGREGATE(3,5,Compétences[[#This Row],[Salarié (NOM Prénom)]])</f>
        <v>1</v>
      </c>
    </row>
    <row r="430" spans="1:10" ht="16">
      <c r="A430" s="1" t="s">
        <v>110</v>
      </c>
      <c r="B430" s="1" t="s">
        <v>88</v>
      </c>
      <c r="C430" s="1" t="s">
        <v>127</v>
      </c>
      <c r="D430" s="21">
        <v>1</v>
      </c>
      <c r="E430" s="40">
        <v>1</v>
      </c>
      <c r="F430"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30" s="42" t="str">
        <f>IF(Compétences[[#This Row],[Salarié (NOM Prénom)]]="","",IF(_xlfn.XLOOKUP(Compétences[[#This Row],[Salarié (NOM Prénom)]],Salariés[NOM et Prénom],Salariés[N+1 (NOM Prénom)])=0,"",_xlfn.XLOOKUP(Compétences[[#This Row],[Salarié (NOM Prénom)]],Salariés[NOM et Prénom],Salariés[N+1 (NOM Prénom)])))</f>
        <v>CERF Valentine</v>
      </c>
      <c r="H430" s="42" t="str">
        <f>IF(Compétences[[#This Row],[Salarié (NOM Prénom)]]="","",IF(_xlfn.XLOOKUP(Compétences[[#This Row],[Salarié (NOM Prénom)]],Salariés[NOM et Prénom],Salariés[Sexe])=0,"",_xlfn.XLOOKUP(Compétences[[#This Row],[Salarié (NOM Prénom)]],Salariés[NOM et Prénom],Salariés[Sexe])))</f>
        <v>Homme</v>
      </c>
      <c r="I430" s="42" t="str">
        <f>IF(Compétences[[#This Row],[Salarié (NOM Prénom)]]="","",IF(_xlfn.XLOOKUP(Compétences[[#This Row],[Salarié (NOM Prénom)]],Salariés[NOM et Prénom],Salariés[Service])=0,"",_xlfn.XLOOKUP(Compétences[[#This Row],[Salarié (NOM Prénom)]],Salariés[NOM et Prénom],Salariés[Service])))</f>
        <v>Marketing</v>
      </c>
      <c r="J430" s="43">
        <f>_xlfn.AGGREGATE(3,5,Compétences[[#This Row],[Salarié (NOM Prénom)]])</f>
        <v>1</v>
      </c>
    </row>
    <row r="431" spans="1:10" ht="16">
      <c r="A431" s="1" t="s">
        <v>110</v>
      </c>
      <c r="B431" s="1" t="s">
        <v>94</v>
      </c>
      <c r="C431" s="1" t="s">
        <v>128</v>
      </c>
      <c r="D431" s="21">
        <v>3</v>
      </c>
      <c r="E431" s="40">
        <v>2</v>
      </c>
      <c r="F431"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31" s="42" t="str">
        <f>IF(Compétences[[#This Row],[Salarié (NOM Prénom)]]="","",IF(_xlfn.XLOOKUP(Compétences[[#This Row],[Salarié (NOM Prénom)]],Salariés[NOM et Prénom],Salariés[N+1 (NOM Prénom)])=0,"",_xlfn.XLOOKUP(Compétences[[#This Row],[Salarié (NOM Prénom)]],Salariés[NOM et Prénom],Salariés[N+1 (NOM Prénom)])))</f>
        <v>CERF Valentine</v>
      </c>
      <c r="H431" s="42" t="str">
        <f>IF(Compétences[[#This Row],[Salarié (NOM Prénom)]]="","",IF(_xlfn.XLOOKUP(Compétences[[#This Row],[Salarié (NOM Prénom)]],Salariés[NOM et Prénom],Salariés[Sexe])=0,"",_xlfn.XLOOKUP(Compétences[[#This Row],[Salarié (NOM Prénom)]],Salariés[NOM et Prénom],Salariés[Sexe])))</f>
        <v>Homme</v>
      </c>
      <c r="I431" s="42" t="str">
        <f>IF(Compétences[[#This Row],[Salarié (NOM Prénom)]]="","",IF(_xlfn.XLOOKUP(Compétences[[#This Row],[Salarié (NOM Prénom)]],Salariés[NOM et Prénom],Salariés[Service])=0,"",_xlfn.XLOOKUP(Compétences[[#This Row],[Salarié (NOM Prénom)]],Salariés[NOM et Prénom],Salariés[Service])))</f>
        <v>Marketing</v>
      </c>
      <c r="J431" s="43">
        <f>_xlfn.AGGREGATE(3,5,Compétences[[#This Row],[Salarié (NOM Prénom)]])</f>
        <v>1</v>
      </c>
    </row>
    <row r="432" spans="1:10" ht="16">
      <c r="A432" s="1" t="s">
        <v>110</v>
      </c>
      <c r="B432" s="1" t="s">
        <v>94</v>
      </c>
      <c r="C432" s="1" t="s">
        <v>129</v>
      </c>
      <c r="D432" s="21">
        <v>1</v>
      </c>
      <c r="E432" s="40">
        <v>4</v>
      </c>
      <c r="F432"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32" s="42" t="str">
        <f>IF(Compétences[[#This Row],[Salarié (NOM Prénom)]]="","",IF(_xlfn.XLOOKUP(Compétences[[#This Row],[Salarié (NOM Prénom)]],Salariés[NOM et Prénom],Salariés[N+1 (NOM Prénom)])=0,"",_xlfn.XLOOKUP(Compétences[[#This Row],[Salarié (NOM Prénom)]],Salariés[NOM et Prénom],Salariés[N+1 (NOM Prénom)])))</f>
        <v>CERF Valentine</v>
      </c>
      <c r="H432" s="42" t="str">
        <f>IF(Compétences[[#This Row],[Salarié (NOM Prénom)]]="","",IF(_xlfn.XLOOKUP(Compétences[[#This Row],[Salarié (NOM Prénom)]],Salariés[NOM et Prénom],Salariés[Sexe])=0,"",_xlfn.XLOOKUP(Compétences[[#This Row],[Salarié (NOM Prénom)]],Salariés[NOM et Prénom],Salariés[Sexe])))</f>
        <v>Homme</v>
      </c>
      <c r="I432" s="42" t="str">
        <f>IF(Compétences[[#This Row],[Salarié (NOM Prénom)]]="","",IF(_xlfn.XLOOKUP(Compétences[[#This Row],[Salarié (NOM Prénom)]],Salariés[NOM et Prénom],Salariés[Service])=0,"",_xlfn.XLOOKUP(Compétences[[#This Row],[Salarié (NOM Prénom)]],Salariés[NOM et Prénom],Salariés[Service])))</f>
        <v>Marketing</v>
      </c>
      <c r="J432" s="43">
        <f>_xlfn.AGGREGATE(3,5,Compétences[[#This Row],[Salarié (NOM Prénom)]])</f>
        <v>1</v>
      </c>
    </row>
    <row r="433" spans="1:10" ht="16">
      <c r="A433" s="1" t="s">
        <v>110</v>
      </c>
      <c r="B433" s="1" t="s">
        <v>94</v>
      </c>
      <c r="C433" s="1" t="s">
        <v>133</v>
      </c>
      <c r="D433" s="21">
        <v>2</v>
      </c>
      <c r="E433" s="40">
        <v>3</v>
      </c>
      <c r="F433"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33" s="42" t="str">
        <f>IF(Compétences[[#This Row],[Salarié (NOM Prénom)]]="","",IF(_xlfn.XLOOKUP(Compétences[[#This Row],[Salarié (NOM Prénom)]],Salariés[NOM et Prénom],Salariés[N+1 (NOM Prénom)])=0,"",_xlfn.XLOOKUP(Compétences[[#This Row],[Salarié (NOM Prénom)]],Salariés[NOM et Prénom],Salariés[N+1 (NOM Prénom)])))</f>
        <v>CERF Valentine</v>
      </c>
      <c r="H433" s="42" t="str">
        <f>IF(Compétences[[#This Row],[Salarié (NOM Prénom)]]="","",IF(_xlfn.XLOOKUP(Compétences[[#This Row],[Salarié (NOM Prénom)]],Salariés[NOM et Prénom],Salariés[Sexe])=0,"",_xlfn.XLOOKUP(Compétences[[#This Row],[Salarié (NOM Prénom)]],Salariés[NOM et Prénom],Salariés[Sexe])))</f>
        <v>Homme</v>
      </c>
      <c r="I433" s="42" t="str">
        <f>IF(Compétences[[#This Row],[Salarié (NOM Prénom)]]="","",IF(_xlfn.XLOOKUP(Compétences[[#This Row],[Salarié (NOM Prénom)]],Salariés[NOM et Prénom],Salariés[Service])=0,"",_xlfn.XLOOKUP(Compétences[[#This Row],[Salarié (NOM Prénom)]],Salariés[NOM et Prénom],Salariés[Service])))</f>
        <v>Marketing</v>
      </c>
      <c r="J433" s="43">
        <f>_xlfn.AGGREGATE(3,5,Compétences[[#This Row],[Salarié (NOM Prénom)]])</f>
        <v>1</v>
      </c>
    </row>
    <row r="434" spans="1:10" ht="16">
      <c r="A434" s="1" t="s">
        <v>110</v>
      </c>
      <c r="B434" s="1" t="s">
        <v>94</v>
      </c>
      <c r="C434" s="1" t="s">
        <v>140</v>
      </c>
      <c r="D434" s="21">
        <v>1</v>
      </c>
      <c r="E434" s="40">
        <v>4</v>
      </c>
      <c r="F434" s="41" t="str">
        <f>IF(Compétences[[#This Row],[Salarié (NOM Prénom)]]="","",IF(_xlfn.XLOOKUP(Compétences[[#This Row],[Salarié (NOM Prénom)]],Salariés[NOM et Prénom],Salariés[Métier actuel])=0,"",_xlfn.XLOOKUP(Compétences[[#This Row],[Salarié (NOM Prénom)]],Salariés[NOM et Prénom],Salariés[Métier actuel])))</f>
        <v>Analyste marketing</v>
      </c>
      <c r="G434" s="42" t="str">
        <f>IF(Compétences[[#This Row],[Salarié (NOM Prénom)]]="","",IF(_xlfn.XLOOKUP(Compétences[[#This Row],[Salarié (NOM Prénom)]],Salariés[NOM et Prénom],Salariés[N+1 (NOM Prénom)])=0,"",_xlfn.XLOOKUP(Compétences[[#This Row],[Salarié (NOM Prénom)]],Salariés[NOM et Prénom],Salariés[N+1 (NOM Prénom)])))</f>
        <v>CERF Valentine</v>
      </c>
      <c r="H434" s="42" t="str">
        <f>IF(Compétences[[#This Row],[Salarié (NOM Prénom)]]="","",IF(_xlfn.XLOOKUP(Compétences[[#This Row],[Salarié (NOM Prénom)]],Salariés[NOM et Prénom],Salariés[Sexe])=0,"",_xlfn.XLOOKUP(Compétences[[#This Row],[Salarié (NOM Prénom)]],Salariés[NOM et Prénom],Salariés[Sexe])))</f>
        <v>Homme</v>
      </c>
      <c r="I434" s="42" t="str">
        <f>IF(Compétences[[#This Row],[Salarié (NOM Prénom)]]="","",IF(_xlfn.XLOOKUP(Compétences[[#This Row],[Salarié (NOM Prénom)]],Salariés[NOM et Prénom],Salariés[Service])=0,"",_xlfn.XLOOKUP(Compétences[[#This Row],[Salarié (NOM Prénom)]],Salariés[NOM et Prénom],Salariés[Service])))</f>
        <v>Marketing</v>
      </c>
      <c r="J434" s="43">
        <f>_xlfn.AGGREGATE(3,5,Compétences[[#This Row],[Salarié (NOM Prénom)]])</f>
        <v>1</v>
      </c>
    </row>
    <row r="435" spans="1:10" ht="16">
      <c r="A435" s="1" t="s">
        <v>106</v>
      </c>
      <c r="B435" s="1" t="s">
        <v>88</v>
      </c>
      <c r="C435" s="1" t="s">
        <v>105</v>
      </c>
      <c r="D435" s="21">
        <v>3</v>
      </c>
      <c r="E435" s="40">
        <v>2</v>
      </c>
      <c r="F435"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435" s="42" t="str">
        <f>IF(Compétences[[#This Row],[Salarié (NOM Prénom)]]="","",IF(_xlfn.XLOOKUP(Compétences[[#This Row],[Salarié (NOM Prénom)]],Salariés[NOM et Prénom],Salariés[N+1 (NOM Prénom)])=0,"",_xlfn.XLOOKUP(Compétences[[#This Row],[Salarié (NOM Prénom)]],Salariés[NOM et Prénom],Salariés[N+1 (NOM Prénom)])))</f>
        <v>CHOFFARD Sacha</v>
      </c>
      <c r="H435" s="42" t="str">
        <f>IF(Compétences[[#This Row],[Salarié (NOM Prénom)]]="","",IF(_xlfn.XLOOKUP(Compétences[[#This Row],[Salarié (NOM Prénom)]],Salariés[NOM et Prénom],Salariés[Sexe])=0,"",_xlfn.XLOOKUP(Compétences[[#This Row],[Salarié (NOM Prénom)]],Salariés[NOM et Prénom],Salariés[Sexe])))</f>
        <v>Homme</v>
      </c>
      <c r="I435" s="42" t="str">
        <f>IF(Compétences[[#This Row],[Salarié (NOM Prénom)]]="","",IF(_xlfn.XLOOKUP(Compétences[[#This Row],[Salarié (NOM Prénom)]],Salariés[NOM et Prénom],Salariés[Service])=0,"",_xlfn.XLOOKUP(Compétences[[#This Row],[Salarié (NOM Prénom)]],Salariés[NOM et Prénom],Salariés[Service])))</f>
        <v>IT</v>
      </c>
      <c r="J435" s="43">
        <f>_xlfn.AGGREGATE(3,5,Compétences[[#This Row],[Salarié (NOM Prénom)]])</f>
        <v>1</v>
      </c>
    </row>
    <row r="436" spans="1:10" ht="16">
      <c r="A436" s="1" t="s">
        <v>106</v>
      </c>
      <c r="B436" s="1" t="s">
        <v>88</v>
      </c>
      <c r="C436" s="1" t="s">
        <v>127</v>
      </c>
      <c r="D436" s="21">
        <v>4</v>
      </c>
      <c r="E436" s="40">
        <v>1</v>
      </c>
      <c r="F436"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436" s="42" t="str">
        <f>IF(Compétences[[#This Row],[Salarié (NOM Prénom)]]="","",IF(_xlfn.XLOOKUP(Compétences[[#This Row],[Salarié (NOM Prénom)]],Salariés[NOM et Prénom],Salariés[N+1 (NOM Prénom)])=0,"",_xlfn.XLOOKUP(Compétences[[#This Row],[Salarié (NOM Prénom)]],Salariés[NOM et Prénom],Salariés[N+1 (NOM Prénom)])))</f>
        <v>CHOFFARD Sacha</v>
      </c>
      <c r="H436" s="42" t="str">
        <f>IF(Compétences[[#This Row],[Salarié (NOM Prénom)]]="","",IF(_xlfn.XLOOKUP(Compétences[[#This Row],[Salarié (NOM Prénom)]],Salariés[NOM et Prénom],Salariés[Sexe])=0,"",_xlfn.XLOOKUP(Compétences[[#This Row],[Salarié (NOM Prénom)]],Salariés[NOM et Prénom],Salariés[Sexe])))</f>
        <v>Homme</v>
      </c>
      <c r="I436" s="42" t="str">
        <f>IF(Compétences[[#This Row],[Salarié (NOM Prénom)]]="","",IF(_xlfn.XLOOKUP(Compétences[[#This Row],[Salarié (NOM Prénom)]],Salariés[NOM et Prénom],Salariés[Service])=0,"",_xlfn.XLOOKUP(Compétences[[#This Row],[Salarié (NOM Prénom)]],Salariés[NOM et Prénom],Salariés[Service])))</f>
        <v>IT</v>
      </c>
      <c r="J436" s="43">
        <f>_xlfn.AGGREGATE(3,5,Compétences[[#This Row],[Salarié (NOM Prénom)]])</f>
        <v>1</v>
      </c>
    </row>
    <row r="437" spans="1:10" ht="16">
      <c r="A437" s="1" t="s">
        <v>106</v>
      </c>
      <c r="B437" s="1" t="s">
        <v>94</v>
      </c>
      <c r="C437" s="1" t="s">
        <v>121</v>
      </c>
      <c r="D437" s="21">
        <v>2</v>
      </c>
      <c r="E437" s="40">
        <v>1</v>
      </c>
      <c r="F437"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437" s="42" t="str">
        <f>IF(Compétences[[#This Row],[Salarié (NOM Prénom)]]="","",IF(_xlfn.XLOOKUP(Compétences[[#This Row],[Salarié (NOM Prénom)]],Salariés[NOM et Prénom],Salariés[N+1 (NOM Prénom)])=0,"",_xlfn.XLOOKUP(Compétences[[#This Row],[Salarié (NOM Prénom)]],Salariés[NOM et Prénom],Salariés[N+1 (NOM Prénom)])))</f>
        <v>CHOFFARD Sacha</v>
      </c>
      <c r="H437" s="42" t="str">
        <f>IF(Compétences[[#This Row],[Salarié (NOM Prénom)]]="","",IF(_xlfn.XLOOKUP(Compétences[[#This Row],[Salarié (NOM Prénom)]],Salariés[NOM et Prénom],Salariés[Sexe])=0,"",_xlfn.XLOOKUP(Compétences[[#This Row],[Salarié (NOM Prénom)]],Salariés[NOM et Prénom],Salariés[Sexe])))</f>
        <v>Homme</v>
      </c>
      <c r="I437" s="42" t="str">
        <f>IF(Compétences[[#This Row],[Salarié (NOM Prénom)]]="","",IF(_xlfn.XLOOKUP(Compétences[[#This Row],[Salarié (NOM Prénom)]],Salariés[NOM et Prénom],Salariés[Service])=0,"",_xlfn.XLOOKUP(Compétences[[#This Row],[Salarié (NOM Prénom)]],Salariés[NOM et Prénom],Salariés[Service])))</f>
        <v>IT</v>
      </c>
      <c r="J437" s="43">
        <f>_xlfn.AGGREGATE(3,5,Compétences[[#This Row],[Salarié (NOM Prénom)]])</f>
        <v>1</v>
      </c>
    </row>
    <row r="438" spans="1:10" ht="16">
      <c r="A438" s="1" t="s">
        <v>106</v>
      </c>
      <c r="B438" s="1" t="s">
        <v>94</v>
      </c>
      <c r="C438" s="1" t="s">
        <v>128</v>
      </c>
      <c r="D438" s="21">
        <v>3</v>
      </c>
      <c r="E438" s="40">
        <v>4</v>
      </c>
      <c r="F438"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438" s="42" t="str">
        <f>IF(Compétences[[#This Row],[Salarié (NOM Prénom)]]="","",IF(_xlfn.XLOOKUP(Compétences[[#This Row],[Salarié (NOM Prénom)]],Salariés[NOM et Prénom],Salariés[N+1 (NOM Prénom)])=0,"",_xlfn.XLOOKUP(Compétences[[#This Row],[Salarié (NOM Prénom)]],Salariés[NOM et Prénom],Salariés[N+1 (NOM Prénom)])))</f>
        <v>CHOFFARD Sacha</v>
      </c>
      <c r="H438" s="42" t="str">
        <f>IF(Compétences[[#This Row],[Salarié (NOM Prénom)]]="","",IF(_xlfn.XLOOKUP(Compétences[[#This Row],[Salarié (NOM Prénom)]],Salariés[NOM et Prénom],Salariés[Sexe])=0,"",_xlfn.XLOOKUP(Compétences[[#This Row],[Salarié (NOM Prénom)]],Salariés[NOM et Prénom],Salariés[Sexe])))</f>
        <v>Homme</v>
      </c>
      <c r="I438" s="42" t="str">
        <f>IF(Compétences[[#This Row],[Salarié (NOM Prénom)]]="","",IF(_xlfn.XLOOKUP(Compétences[[#This Row],[Salarié (NOM Prénom)]],Salariés[NOM et Prénom],Salariés[Service])=0,"",_xlfn.XLOOKUP(Compétences[[#This Row],[Salarié (NOM Prénom)]],Salariés[NOM et Prénom],Salariés[Service])))</f>
        <v>IT</v>
      </c>
      <c r="J438" s="43">
        <f>_xlfn.AGGREGATE(3,5,Compétences[[#This Row],[Salarié (NOM Prénom)]])</f>
        <v>1</v>
      </c>
    </row>
    <row r="439" spans="1:10" ht="16">
      <c r="A439" s="1" t="s">
        <v>106</v>
      </c>
      <c r="B439" s="1" t="s">
        <v>94</v>
      </c>
      <c r="C439" s="1" t="s">
        <v>131</v>
      </c>
      <c r="D439" s="21">
        <v>1</v>
      </c>
      <c r="E439" s="40">
        <v>1</v>
      </c>
      <c r="F439"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439" s="42" t="str">
        <f>IF(Compétences[[#This Row],[Salarié (NOM Prénom)]]="","",IF(_xlfn.XLOOKUP(Compétences[[#This Row],[Salarié (NOM Prénom)]],Salariés[NOM et Prénom],Salariés[N+1 (NOM Prénom)])=0,"",_xlfn.XLOOKUP(Compétences[[#This Row],[Salarié (NOM Prénom)]],Salariés[NOM et Prénom],Salariés[N+1 (NOM Prénom)])))</f>
        <v>CHOFFARD Sacha</v>
      </c>
      <c r="H439" s="42" t="str">
        <f>IF(Compétences[[#This Row],[Salarié (NOM Prénom)]]="","",IF(_xlfn.XLOOKUP(Compétences[[#This Row],[Salarié (NOM Prénom)]],Salariés[NOM et Prénom],Salariés[Sexe])=0,"",_xlfn.XLOOKUP(Compétences[[#This Row],[Salarié (NOM Prénom)]],Salariés[NOM et Prénom],Salariés[Sexe])))</f>
        <v>Homme</v>
      </c>
      <c r="I439" s="42" t="str">
        <f>IF(Compétences[[#This Row],[Salarié (NOM Prénom)]]="","",IF(_xlfn.XLOOKUP(Compétences[[#This Row],[Salarié (NOM Prénom)]],Salariés[NOM et Prénom],Salariés[Service])=0,"",_xlfn.XLOOKUP(Compétences[[#This Row],[Salarié (NOM Prénom)]],Salariés[NOM et Prénom],Salariés[Service])))</f>
        <v>IT</v>
      </c>
      <c r="J439" s="43">
        <f>_xlfn.AGGREGATE(3,5,Compétences[[#This Row],[Salarié (NOM Prénom)]])</f>
        <v>1</v>
      </c>
    </row>
    <row r="440" spans="1:10" ht="16">
      <c r="A440" s="1" t="s">
        <v>106</v>
      </c>
      <c r="B440" s="1" t="s">
        <v>94</v>
      </c>
      <c r="C440" s="1" t="s">
        <v>136</v>
      </c>
      <c r="D440" s="21">
        <v>1</v>
      </c>
      <c r="E440" s="40">
        <v>3</v>
      </c>
      <c r="F440" s="41" t="str">
        <f>IF(Compétences[[#This Row],[Salarié (NOM Prénom)]]="","",IF(_xlfn.XLOOKUP(Compétences[[#This Row],[Salarié (NOM Prénom)]],Salariés[NOM et Prénom],Salariés[Métier actuel])=0,"",_xlfn.XLOOKUP(Compétences[[#This Row],[Salarié (NOM Prénom)]],Salariés[NOM et Prénom],Salariés[Métier actuel])))</f>
        <v>Développeur logiciel</v>
      </c>
      <c r="G440" s="42" t="str">
        <f>IF(Compétences[[#This Row],[Salarié (NOM Prénom)]]="","",IF(_xlfn.XLOOKUP(Compétences[[#This Row],[Salarié (NOM Prénom)]],Salariés[NOM et Prénom],Salariés[N+1 (NOM Prénom)])=0,"",_xlfn.XLOOKUP(Compétences[[#This Row],[Salarié (NOM Prénom)]],Salariés[NOM et Prénom],Salariés[N+1 (NOM Prénom)])))</f>
        <v>CHOFFARD Sacha</v>
      </c>
      <c r="H440" s="42" t="str">
        <f>IF(Compétences[[#This Row],[Salarié (NOM Prénom)]]="","",IF(_xlfn.XLOOKUP(Compétences[[#This Row],[Salarié (NOM Prénom)]],Salariés[NOM et Prénom],Salariés[Sexe])=0,"",_xlfn.XLOOKUP(Compétences[[#This Row],[Salarié (NOM Prénom)]],Salariés[NOM et Prénom],Salariés[Sexe])))</f>
        <v>Homme</v>
      </c>
      <c r="I440" s="42" t="str">
        <f>IF(Compétences[[#This Row],[Salarié (NOM Prénom)]]="","",IF(_xlfn.XLOOKUP(Compétences[[#This Row],[Salarié (NOM Prénom)]],Salariés[NOM et Prénom],Salariés[Service])=0,"",_xlfn.XLOOKUP(Compétences[[#This Row],[Salarié (NOM Prénom)]],Salariés[NOM et Prénom],Salariés[Service])))</f>
        <v>IT</v>
      </c>
      <c r="J440" s="43">
        <f>_xlfn.AGGREGATE(3,5,Compétences[[#This Row],[Salarié (NOM Prénom)]])</f>
        <v>1</v>
      </c>
    </row>
    <row r="441" spans="1:10" ht="16">
      <c r="A441" s="1" t="s">
        <v>26</v>
      </c>
      <c r="B441" s="1" t="s">
        <v>88</v>
      </c>
      <c r="C441" s="1" t="s">
        <v>114</v>
      </c>
      <c r="D441" s="21">
        <v>4</v>
      </c>
      <c r="E441" s="40">
        <v>4</v>
      </c>
      <c r="F441"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1" s="42" t="str">
        <f>IF(Compétences[[#This Row],[Salarié (NOM Prénom)]]="","",IF(_xlfn.XLOOKUP(Compétences[[#This Row],[Salarié (NOM Prénom)]],Salariés[NOM et Prénom],Salariés[N+1 (NOM Prénom)])=0,"",_xlfn.XLOOKUP(Compétences[[#This Row],[Salarié (NOM Prénom)]],Salariés[NOM et Prénom],Salariés[N+1 (NOM Prénom)])))</f>
        <v/>
      </c>
      <c r="H441" s="42" t="str">
        <f>IF(Compétences[[#This Row],[Salarié (NOM Prénom)]]="","",IF(_xlfn.XLOOKUP(Compétences[[#This Row],[Salarié (NOM Prénom)]],Salariés[NOM et Prénom],Salariés[Sexe])=0,"",_xlfn.XLOOKUP(Compétences[[#This Row],[Salarié (NOM Prénom)]],Salariés[NOM et Prénom],Salariés[Sexe])))</f>
        <v>Femme</v>
      </c>
      <c r="I441" s="42" t="str">
        <f>IF(Compétences[[#This Row],[Salarié (NOM Prénom)]]="","",IF(_xlfn.XLOOKUP(Compétences[[#This Row],[Salarié (NOM Prénom)]],Salariés[NOM et Prénom],Salariés[Service])=0,"",_xlfn.XLOOKUP(Compétences[[#This Row],[Salarié (NOM Prénom)]],Salariés[NOM et Prénom],Salariés[Service])))</f>
        <v>RH</v>
      </c>
      <c r="J441" s="43">
        <f>_xlfn.AGGREGATE(3,5,Compétences[[#This Row],[Salarié (NOM Prénom)]])</f>
        <v>1</v>
      </c>
    </row>
    <row r="442" spans="1:10" ht="16">
      <c r="A442" s="1" t="s">
        <v>26</v>
      </c>
      <c r="B442" s="1" t="s">
        <v>88</v>
      </c>
      <c r="C442" s="1" t="s">
        <v>122</v>
      </c>
      <c r="D442" s="21">
        <v>3</v>
      </c>
      <c r="E442" s="40">
        <v>3</v>
      </c>
      <c r="F442"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2" s="42" t="str">
        <f>IF(Compétences[[#This Row],[Salarié (NOM Prénom)]]="","",IF(_xlfn.XLOOKUP(Compétences[[#This Row],[Salarié (NOM Prénom)]],Salariés[NOM et Prénom],Salariés[N+1 (NOM Prénom)])=0,"",_xlfn.XLOOKUP(Compétences[[#This Row],[Salarié (NOM Prénom)]],Salariés[NOM et Prénom],Salariés[N+1 (NOM Prénom)])))</f>
        <v/>
      </c>
      <c r="H442" s="42" t="str">
        <f>IF(Compétences[[#This Row],[Salarié (NOM Prénom)]]="","",IF(_xlfn.XLOOKUP(Compétences[[#This Row],[Salarié (NOM Prénom)]],Salariés[NOM et Prénom],Salariés[Sexe])=0,"",_xlfn.XLOOKUP(Compétences[[#This Row],[Salarié (NOM Prénom)]],Salariés[NOM et Prénom],Salariés[Sexe])))</f>
        <v>Femme</v>
      </c>
      <c r="I442" s="42" t="str">
        <f>IF(Compétences[[#This Row],[Salarié (NOM Prénom)]]="","",IF(_xlfn.XLOOKUP(Compétences[[#This Row],[Salarié (NOM Prénom)]],Salariés[NOM et Prénom],Salariés[Service])=0,"",_xlfn.XLOOKUP(Compétences[[#This Row],[Salarié (NOM Prénom)]],Salariés[NOM et Prénom],Salariés[Service])))</f>
        <v>RH</v>
      </c>
      <c r="J442" s="43">
        <f>_xlfn.AGGREGATE(3,5,Compétences[[#This Row],[Salarié (NOM Prénom)]])</f>
        <v>1</v>
      </c>
    </row>
    <row r="443" spans="1:10" ht="16">
      <c r="A443" s="1" t="s">
        <v>26</v>
      </c>
      <c r="B443" s="1" t="s">
        <v>88</v>
      </c>
      <c r="C443" s="1" t="s">
        <v>127</v>
      </c>
      <c r="D443" s="21">
        <v>3</v>
      </c>
      <c r="E443" s="40">
        <v>2</v>
      </c>
      <c r="F443"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3" s="42" t="str">
        <f>IF(Compétences[[#This Row],[Salarié (NOM Prénom)]]="","",IF(_xlfn.XLOOKUP(Compétences[[#This Row],[Salarié (NOM Prénom)]],Salariés[NOM et Prénom],Salariés[N+1 (NOM Prénom)])=0,"",_xlfn.XLOOKUP(Compétences[[#This Row],[Salarié (NOM Prénom)]],Salariés[NOM et Prénom],Salariés[N+1 (NOM Prénom)])))</f>
        <v/>
      </c>
      <c r="H443" s="42" t="str">
        <f>IF(Compétences[[#This Row],[Salarié (NOM Prénom)]]="","",IF(_xlfn.XLOOKUP(Compétences[[#This Row],[Salarié (NOM Prénom)]],Salariés[NOM et Prénom],Salariés[Sexe])=0,"",_xlfn.XLOOKUP(Compétences[[#This Row],[Salarié (NOM Prénom)]],Salariés[NOM et Prénom],Salariés[Sexe])))</f>
        <v>Femme</v>
      </c>
      <c r="I443" s="42" t="str">
        <f>IF(Compétences[[#This Row],[Salarié (NOM Prénom)]]="","",IF(_xlfn.XLOOKUP(Compétences[[#This Row],[Salarié (NOM Prénom)]],Salariés[NOM et Prénom],Salariés[Service])=0,"",_xlfn.XLOOKUP(Compétences[[#This Row],[Salarié (NOM Prénom)]],Salariés[NOM et Prénom],Salariés[Service])))</f>
        <v>RH</v>
      </c>
      <c r="J443" s="43">
        <f>_xlfn.AGGREGATE(3,5,Compétences[[#This Row],[Salarié (NOM Prénom)]])</f>
        <v>1</v>
      </c>
    </row>
    <row r="444" spans="1:10" ht="16">
      <c r="A444" s="1" t="s">
        <v>26</v>
      </c>
      <c r="B444" s="1" t="s">
        <v>88</v>
      </c>
      <c r="C444" s="1" t="s">
        <v>135</v>
      </c>
      <c r="D444" s="21">
        <v>3</v>
      </c>
      <c r="E444" s="40">
        <v>3</v>
      </c>
      <c r="F444"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4" s="42" t="str">
        <f>IF(Compétences[[#This Row],[Salarié (NOM Prénom)]]="","",IF(_xlfn.XLOOKUP(Compétences[[#This Row],[Salarié (NOM Prénom)]],Salariés[NOM et Prénom],Salariés[N+1 (NOM Prénom)])=0,"",_xlfn.XLOOKUP(Compétences[[#This Row],[Salarié (NOM Prénom)]],Salariés[NOM et Prénom],Salariés[N+1 (NOM Prénom)])))</f>
        <v/>
      </c>
      <c r="H444" s="42" t="str">
        <f>IF(Compétences[[#This Row],[Salarié (NOM Prénom)]]="","",IF(_xlfn.XLOOKUP(Compétences[[#This Row],[Salarié (NOM Prénom)]],Salariés[NOM et Prénom],Salariés[Sexe])=0,"",_xlfn.XLOOKUP(Compétences[[#This Row],[Salarié (NOM Prénom)]],Salariés[NOM et Prénom],Salariés[Sexe])))</f>
        <v>Femme</v>
      </c>
      <c r="I444" s="42" t="str">
        <f>IF(Compétences[[#This Row],[Salarié (NOM Prénom)]]="","",IF(_xlfn.XLOOKUP(Compétences[[#This Row],[Salarié (NOM Prénom)]],Salariés[NOM et Prénom],Salariés[Service])=0,"",_xlfn.XLOOKUP(Compétences[[#This Row],[Salarié (NOM Prénom)]],Salariés[NOM et Prénom],Salariés[Service])))</f>
        <v>RH</v>
      </c>
      <c r="J444" s="43">
        <f>_xlfn.AGGREGATE(3,5,Compétences[[#This Row],[Salarié (NOM Prénom)]])</f>
        <v>1</v>
      </c>
    </row>
    <row r="445" spans="1:10" ht="16">
      <c r="A445" s="1" t="s">
        <v>26</v>
      </c>
      <c r="B445" s="1" t="s">
        <v>94</v>
      </c>
      <c r="C445" s="1" t="s">
        <v>103</v>
      </c>
      <c r="D445" s="21">
        <v>2</v>
      </c>
      <c r="E445" s="40">
        <v>3</v>
      </c>
      <c r="F445"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5" s="42" t="str">
        <f>IF(Compétences[[#This Row],[Salarié (NOM Prénom)]]="","",IF(_xlfn.XLOOKUP(Compétences[[#This Row],[Salarié (NOM Prénom)]],Salariés[NOM et Prénom],Salariés[N+1 (NOM Prénom)])=0,"",_xlfn.XLOOKUP(Compétences[[#This Row],[Salarié (NOM Prénom)]],Salariés[NOM et Prénom],Salariés[N+1 (NOM Prénom)])))</f>
        <v/>
      </c>
      <c r="H445" s="42" t="str">
        <f>IF(Compétences[[#This Row],[Salarié (NOM Prénom)]]="","",IF(_xlfn.XLOOKUP(Compétences[[#This Row],[Salarié (NOM Prénom)]],Salariés[NOM et Prénom],Salariés[Sexe])=0,"",_xlfn.XLOOKUP(Compétences[[#This Row],[Salarié (NOM Prénom)]],Salariés[NOM et Prénom],Salariés[Sexe])))</f>
        <v>Femme</v>
      </c>
      <c r="I445" s="42" t="str">
        <f>IF(Compétences[[#This Row],[Salarié (NOM Prénom)]]="","",IF(_xlfn.XLOOKUP(Compétences[[#This Row],[Salarié (NOM Prénom)]],Salariés[NOM et Prénom],Salariés[Service])=0,"",_xlfn.XLOOKUP(Compétences[[#This Row],[Salarié (NOM Prénom)]],Salariés[NOM et Prénom],Salariés[Service])))</f>
        <v>RH</v>
      </c>
      <c r="J445" s="43">
        <f>_xlfn.AGGREGATE(3,5,Compétences[[#This Row],[Salarié (NOM Prénom)]])</f>
        <v>1</v>
      </c>
    </row>
    <row r="446" spans="1:10" ht="16">
      <c r="A446" s="1" t="s">
        <v>26</v>
      </c>
      <c r="B446" s="1" t="s">
        <v>94</v>
      </c>
      <c r="C446" s="1" t="s">
        <v>116</v>
      </c>
      <c r="D446" s="21">
        <v>3</v>
      </c>
      <c r="E446" s="40">
        <v>1</v>
      </c>
      <c r="F446"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6" s="42" t="str">
        <f>IF(Compétences[[#This Row],[Salarié (NOM Prénom)]]="","",IF(_xlfn.XLOOKUP(Compétences[[#This Row],[Salarié (NOM Prénom)]],Salariés[NOM et Prénom],Salariés[N+1 (NOM Prénom)])=0,"",_xlfn.XLOOKUP(Compétences[[#This Row],[Salarié (NOM Prénom)]],Salariés[NOM et Prénom],Salariés[N+1 (NOM Prénom)])))</f>
        <v/>
      </c>
      <c r="H446" s="42" t="str">
        <f>IF(Compétences[[#This Row],[Salarié (NOM Prénom)]]="","",IF(_xlfn.XLOOKUP(Compétences[[#This Row],[Salarié (NOM Prénom)]],Salariés[NOM et Prénom],Salariés[Sexe])=0,"",_xlfn.XLOOKUP(Compétences[[#This Row],[Salarié (NOM Prénom)]],Salariés[NOM et Prénom],Salariés[Sexe])))</f>
        <v>Femme</v>
      </c>
      <c r="I446" s="42" t="str">
        <f>IF(Compétences[[#This Row],[Salarié (NOM Prénom)]]="","",IF(_xlfn.XLOOKUP(Compétences[[#This Row],[Salarié (NOM Prénom)]],Salariés[NOM et Prénom],Salariés[Service])=0,"",_xlfn.XLOOKUP(Compétences[[#This Row],[Salarié (NOM Prénom)]],Salariés[NOM et Prénom],Salariés[Service])))</f>
        <v>RH</v>
      </c>
      <c r="J446" s="43">
        <f>_xlfn.AGGREGATE(3,5,Compétences[[#This Row],[Salarié (NOM Prénom)]])</f>
        <v>1</v>
      </c>
    </row>
    <row r="447" spans="1:10" ht="16">
      <c r="A447" s="1" t="s">
        <v>26</v>
      </c>
      <c r="B447" s="1" t="s">
        <v>94</v>
      </c>
      <c r="C447" s="1" t="s">
        <v>128</v>
      </c>
      <c r="D447" s="21">
        <v>2</v>
      </c>
      <c r="E447" s="40">
        <v>3</v>
      </c>
      <c r="F447"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7" s="42" t="str">
        <f>IF(Compétences[[#This Row],[Salarié (NOM Prénom)]]="","",IF(_xlfn.XLOOKUP(Compétences[[#This Row],[Salarié (NOM Prénom)]],Salariés[NOM et Prénom],Salariés[N+1 (NOM Prénom)])=0,"",_xlfn.XLOOKUP(Compétences[[#This Row],[Salarié (NOM Prénom)]],Salariés[NOM et Prénom],Salariés[N+1 (NOM Prénom)])))</f>
        <v/>
      </c>
      <c r="H447" s="42" t="str">
        <f>IF(Compétences[[#This Row],[Salarié (NOM Prénom)]]="","",IF(_xlfn.XLOOKUP(Compétences[[#This Row],[Salarié (NOM Prénom)]],Salariés[NOM et Prénom],Salariés[Sexe])=0,"",_xlfn.XLOOKUP(Compétences[[#This Row],[Salarié (NOM Prénom)]],Salariés[NOM et Prénom],Salariés[Sexe])))</f>
        <v>Femme</v>
      </c>
      <c r="I447" s="42" t="str">
        <f>IF(Compétences[[#This Row],[Salarié (NOM Prénom)]]="","",IF(_xlfn.XLOOKUP(Compétences[[#This Row],[Salarié (NOM Prénom)]],Salariés[NOM et Prénom],Salariés[Service])=0,"",_xlfn.XLOOKUP(Compétences[[#This Row],[Salarié (NOM Prénom)]],Salariés[NOM et Prénom],Salariés[Service])))</f>
        <v>RH</v>
      </c>
      <c r="J447" s="43">
        <f>_xlfn.AGGREGATE(3,5,Compétences[[#This Row],[Salarié (NOM Prénom)]])</f>
        <v>1</v>
      </c>
    </row>
    <row r="448" spans="1:10" ht="16">
      <c r="A448" s="1" t="s">
        <v>26</v>
      </c>
      <c r="B448" s="1" t="s">
        <v>94</v>
      </c>
      <c r="C448" s="1" t="s">
        <v>136</v>
      </c>
      <c r="D448" s="21">
        <v>1</v>
      </c>
      <c r="E448" s="40">
        <v>4</v>
      </c>
      <c r="F448"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8" s="42" t="str">
        <f>IF(Compétences[[#This Row],[Salarié (NOM Prénom)]]="","",IF(_xlfn.XLOOKUP(Compétences[[#This Row],[Salarié (NOM Prénom)]],Salariés[NOM et Prénom],Salariés[N+1 (NOM Prénom)])=0,"",_xlfn.XLOOKUP(Compétences[[#This Row],[Salarié (NOM Prénom)]],Salariés[NOM et Prénom],Salariés[N+1 (NOM Prénom)])))</f>
        <v/>
      </c>
      <c r="H448" s="42" t="str">
        <f>IF(Compétences[[#This Row],[Salarié (NOM Prénom)]]="","",IF(_xlfn.XLOOKUP(Compétences[[#This Row],[Salarié (NOM Prénom)]],Salariés[NOM et Prénom],Salariés[Sexe])=0,"",_xlfn.XLOOKUP(Compétences[[#This Row],[Salarié (NOM Prénom)]],Salariés[NOM et Prénom],Salariés[Sexe])))</f>
        <v>Femme</v>
      </c>
      <c r="I448" s="42" t="str">
        <f>IF(Compétences[[#This Row],[Salarié (NOM Prénom)]]="","",IF(_xlfn.XLOOKUP(Compétences[[#This Row],[Salarié (NOM Prénom)]],Salariés[NOM et Prénom],Salariés[Service])=0,"",_xlfn.XLOOKUP(Compétences[[#This Row],[Salarié (NOM Prénom)]],Salariés[NOM et Prénom],Salariés[Service])))</f>
        <v>RH</v>
      </c>
      <c r="J448" s="43">
        <f>_xlfn.AGGREGATE(3,5,Compétences[[#This Row],[Salarié (NOM Prénom)]])</f>
        <v>1</v>
      </c>
    </row>
    <row r="449" spans="1:10" ht="16">
      <c r="A449" s="1" t="s">
        <v>26</v>
      </c>
      <c r="B449" s="1" t="s">
        <v>94</v>
      </c>
      <c r="C449" s="1" t="s">
        <v>143</v>
      </c>
      <c r="D449" s="21">
        <v>2</v>
      </c>
      <c r="E449" s="40">
        <v>3</v>
      </c>
      <c r="F449" s="41" t="str">
        <f>IF(Compétences[[#This Row],[Salarié (NOM Prénom)]]="","",IF(_xlfn.XLOOKUP(Compétences[[#This Row],[Salarié (NOM Prénom)]],Salariés[NOM et Prénom],Salariés[Métier actuel])=0,"",_xlfn.XLOOKUP(Compétences[[#This Row],[Salarié (NOM Prénom)]],Salariés[NOM et Prénom],Salariés[Métier actuel])))</f>
        <v>Directeur des ressources humaines</v>
      </c>
      <c r="G449" s="42" t="str">
        <f>IF(Compétences[[#This Row],[Salarié (NOM Prénom)]]="","",IF(_xlfn.XLOOKUP(Compétences[[#This Row],[Salarié (NOM Prénom)]],Salariés[NOM et Prénom],Salariés[N+1 (NOM Prénom)])=0,"",_xlfn.XLOOKUP(Compétences[[#This Row],[Salarié (NOM Prénom)]],Salariés[NOM et Prénom],Salariés[N+1 (NOM Prénom)])))</f>
        <v/>
      </c>
      <c r="H449" s="42" t="str">
        <f>IF(Compétences[[#This Row],[Salarié (NOM Prénom)]]="","",IF(_xlfn.XLOOKUP(Compétences[[#This Row],[Salarié (NOM Prénom)]],Salariés[NOM et Prénom],Salariés[Sexe])=0,"",_xlfn.XLOOKUP(Compétences[[#This Row],[Salarié (NOM Prénom)]],Salariés[NOM et Prénom],Salariés[Sexe])))</f>
        <v>Femme</v>
      </c>
      <c r="I449" s="42" t="str">
        <f>IF(Compétences[[#This Row],[Salarié (NOM Prénom)]]="","",IF(_xlfn.XLOOKUP(Compétences[[#This Row],[Salarié (NOM Prénom)]],Salariés[NOM et Prénom],Salariés[Service])=0,"",_xlfn.XLOOKUP(Compétences[[#This Row],[Salarié (NOM Prénom)]],Salariés[NOM et Prénom],Salariés[Service])))</f>
        <v>RH</v>
      </c>
      <c r="J449" s="43">
        <f>_xlfn.AGGREGATE(3,5,Compétences[[#This Row],[Salarié (NOM Prénom)]])</f>
        <v>1</v>
      </c>
    </row>
    <row r="450" spans="1:10" ht="16">
      <c r="A450" s="1" t="s">
        <v>158</v>
      </c>
      <c r="B450" s="1" t="s">
        <v>88</v>
      </c>
      <c r="C450" s="1" t="s">
        <v>112</v>
      </c>
      <c r="D450" s="21">
        <v>4</v>
      </c>
      <c r="E450" s="40">
        <v>2</v>
      </c>
      <c r="F450"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0" s="42" t="str">
        <f>IF(Compétences[[#This Row],[Salarié (NOM Prénom)]]="","",IF(_xlfn.XLOOKUP(Compétences[[#This Row],[Salarié (NOM Prénom)]],Salariés[NOM et Prénom],Salariés[N+1 (NOM Prénom)])=0,"",_xlfn.XLOOKUP(Compétences[[#This Row],[Salarié (NOM Prénom)]],Salariés[NOM et Prénom],Salariés[N+1 (NOM Prénom)])))</f>
        <v/>
      </c>
      <c r="H450" s="42" t="str">
        <f>IF(Compétences[[#This Row],[Salarié (NOM Prénom)]]="","",IF(_xlfn.XLOOKUP(Compétences[[#This Row],[Salarié (NOM Prénom)]],Salariés[NOM et Prénom],Salariés[Sexe])=0,"",_xlfn.XLOOKUP(Compétences[[#This Row],[Salarié (NOM Prénom)]],Salariés[NOM et Prénom],Salariés[Sexe])))</f>
        <v>Femme</v>
      </c>
      <c r="I450" s="42" t="str">
        <f>IF(Compétences[[#This Row],[Salarié (NOM Prénom)]]="","",IF(_xlfn.XLOOKUP(Compétences[[#This Row],[Salarié (NOM Prénom)]],Salariés[NOM et Prénom],Salariés[Service])=0,"",_xlfn.XLOOKUP(Compétences[[#This Row],[Salarié (NOM Prénom)]],Salariés[NOM et Prénom],Salariés[Service])))</f>
        <v>Production</v>
      </c>
      <c r="J450" s="43">
        <f>_xlfn.AGGREGATE(3,5,Compétences[[#This Row],[Salarié (NOM Prénom)]])</f>
        <v>1</v>
      </c>
    </row>
    <row r="451" spans="1:10" ht="16">
      <c r="A451" s="1" t="s">
        <v>158</v>
      </c>
      <c r="B451" s="1" t="s">
        <v>88</v>
      </c>
      <c r="C451" s="1" t="s">
        <v>120</v>
      </c>
      <c r="D451" s="21">
        <v>1</v>
      </c>
      <c r="E451" s="40">
        <v>1</v>
      </c>
      <c r="F451"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1" s="42" t="str">
        <f>IF(Compétences[[#This Row],[Salarié (NOM Prénom)]]="","",IF(_xlfn.XLOOKUP(Compétences[[#This Row],[Salarié (NOM Prénom)]],Salariés[NOM et Prénom],Salariés[N+1 (NOM Prénom)])=0,"",_xlfn.XLOOKUP(Compétences[[#This Row],[Salarié (NOM Prénom)]],Salariés[NOM et Prénom],Salariés[N+1 (NOM Prénom)])))</f>
        <v/>
      </c>
      <c r="H451" s="42" t="str">
        <f>IF(Compétences[[#This Row],[Salarié (NOM Prénom)]]="","",IF(_xlfn.XLOOKUP(Compétences[[#This Row],[Salarié (NOM Prénom)]],Salariés[NOM et Prénom],Salariés[Sexe])=0,"",_xlfn.XLOOKUP(Compétences[[#This Row],[Salarié (NOM Prénom)]],Salariés[NOM et Prénom],Salariés[Sexe])))</f>
        <v>Femme</v>
      </c>
      <c r="I451" s="42" t="str">
        <f>IF(Compétences[[#This Row],[Salarié (NOM Prénom)]]="","",IF(_xlfn.XLOOKUP(Compétences[[#This Row],[Salarié (NOM Prénom)]],Salariés[NOM et Prénom],Salariés[Service])=0,"",_xlfn.XLOOKUP(Compétences[[#This Row],[Salarié (NOM Prénom)]],Salariés[NOM et Prénom],Salariés[Service])))</f>
        <v>Production</v>
      </c>
      <c r="J451" s="43">
        <f>_xlfn.AGGREGATE(3,5,Compétences[[#This Row],[Salarié (NOM Prénom)]])</f>
        <v>1</v>
      </c>
    </row>
    <row r="452" spans="1:10" ht="16">
      <c r="A452" s="1" t="s">
        <v>158</v>
      </c>
      <c r="B452" s="1" t="s">
        <v>88</v>
      </c>
      <c r="C452" s="1" t="s">
        <v>122</v>
      </c>
      <c r="D452" s="21">
        <v>2</v>
      </c>
      <c r="E452" s="40">
        <v>1</v>
      </c>
      <c r="F452"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2" s="42" t="str">
        <f>IF(Compétences[[#This Row],[Salarié (NOM Prénom)]]="","",IF(_xlfn.XLOOKUP(Compétences[[#This Row],[Salarié (NOM Prénom)]],Salariés[NOM et Prénom],Salariés[N+1 (NOM Prénom)])=0,"",_xlfn.XLOOKUP(Compétences[[#This Row],[Salarié (NOM Prénom)]],Salariés[NOM et Prénom],Salariés[N+1 (NOM Prénom)])))</f>
        <v/>
      </c>
      <c r="H452" s="42" t="str">
        <f>IF(Compétences[[#This Row],[Salarié (NOM Prénom)]]="","",IF(_xlfn.XLOOKUP(Compétences[[#This Row],[Salarié (NOM Prénom)]],Salariés[NOM et Prénom],Salariés[Sexe])=0,"",_xlfn.XLOOKUP(Compétences[[#This Row],[Salarié (NOM Prénom)]],Salariés[NOM et Prénom],Salariés[Sexe])))</f>
        <v>Femme</v>
      </c>
      <c r="I452" s="42" t="str">
        <f>IF(Compétences[[#This Row],[Salarié (NOM Prénom)]]="","",IF(_xlfn.XLOOKUP(Compétences[[#This Row],[Salarié (NOM Prénom)]],Salariés[NOM et Prénom],Salariés[Service])=0,"",_xlfn.XLOOKUP(Compétences[[#This Row],[Salarié (NOM Prénom)]],Salariés[NOM et Prénom],Salariés[Service])))</f>
        <v>Production</v>
      </c>
      <c r="J452" s="43">
        <f>_xlfn.AGGREGATE(3,5,Compétences[[#This Row],[Salarié (NOM Prénom)]])</f>
        <v>1</v>
      </c>
    </row>
    <row r="453" spans="1:10" ht="16">
      <c r="A453" s="1" t="s">
        <v>158</v>
      </c>
      <c r="B453" s="1" t="s">
        <v>88</v>
      </c>
      <c r="C453" s="1" t="s">
        <v>123</v>
      </c>
      <c r="D453" s="21">
        <v>3</v>
      </c>
      <c r="E453" s="40">
        <v>1</v>
      </c>
      <c r="F453"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3" s="42" t="str">
        <f>IF(Compétences[[#This Row],[Salarié (NOM Prénom)]]="","",IF(_xlfn.XLOOKUP(Compétences[[#This Row],[Salarié (NOM Prénom)]],Salariés[NOM et Prénom],Salariés[N+1 (NOM Prénom)])=0,"",_xlfn.XLOOKUP(Compétences[[#This Row],[Salarié (NOM Prénom)]],Salariés[NOM et Prénom],Salariés[N+1 (NOM Prénom)])))</f>
        <v/>
      </c>
      <c r="H453" s="42" t="str">
        <f>IF(Compétences[[#This Row],[Salarié (NOM Prénom)]]="","",IF(_xlfn.XLOOKUP(Compétences[[#This Row],[Salarié (NOM Prénom)]],Salariés[NOM et Prénom],Salariés[Sexe])=0,"",_xlfn.XLOOKUP(Compétences[[#This Row],[Salarié (NOM Prénom)]],Salariés[NOM et Prénom],Salariés[Sexe])))</f>
        <v>Femme</v>
      </c>
      <c r="I453" s="42" t="str">
        <f>IF(Compétences[[#This Row],[Salarié (NOM Prénom)]]="","",IF(_xlfn.XLOOKUP(Compétences[[#This Row],[Salarié (NOM Prénom)]],Salariés[NOM et Prénom],Salariés[Service])=0,"",_xlfn.XLOOKUP(Compétences[[#This Row],[Salarié (NOM Prénom)]],Salariés[NOM et Prénom],Salariés[Service])))</f>
        <v>Production</v>
      </c>
      <c r="J453" s="43">
        <f>_xlfn.AGGREGATE(3,5,Compétences[[#This Row],[Salarié (NOM Prénom)]])</f>
        <v>1</v>
      </c>
    </row>
    <row r="454" spans="1:10" ht="16">
      <c r="A454" s="1" t="s">
        <v>158</v>
      </c>
      <c r="B454" s="1" t="s">
        <v>88</v>
      </c>
      <c r="C454" s="1" t="s">
        <v>135</v>
      </c>
      <c r="D454" s="21">
        <v>3</v>
      </c>
      <c r="E454" s="40">
        <v>3</v>
      </c>
      <c r="F454"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4" s="42" t="str">
        <f>IF(Compétences[[#This Row],[Salarié (NOM Prénom)]]="","",IF(_xlfn.XLOOKUP(Compétences[[#This Row],[Salarié (NOM Prénom)]],Salariés[NOM et Prénom],Salariés[N+1 (NOM Prénom)])=0,"",_xlfn.XLOOKUP(Compétences[[#This Row],[Salarié (NOM Prénom)]],Salariés[NOM et Prénom],Salariés[N+1 (NOM Prénom)])))</f>
        <v/>
      </c>
      <c r="H454" s="42" t="str">
        <f>IF(Compétences[[#This Row],[Salarié (NOM Prénom)]]="","",IF(_xlfn.XLOOKUP(Compétences[[#This Row],[Salarié (NOM Prénom)]],Salariés[NOM et Prénom],Salariés[Sexe])=0,"",_xlfn.XLOOKUP(Compétences[[#This Row],[Salarié (NOM Prénom)]],Salariés[NOM et Prénom],Salariés[Sexe])))</f>
        <v>Femme</v>
      </c>
      <c r="I454" s="42" t="str">
        <f>IF(Compétences[[#This Row],[Salarié (NOM Prénom)]]="","",IF(_xlfn.XLOOKUP(Compétences[[#This Row],[Salarié (NOM Prénom)]],Salariés[NOM et Prénom],Salariés[Service])=0,"",_xlfn.XLOOKUP(Compétences[[#This Row],[Salarié (NOM Prénom)]],Salariés[NOM et Prénom],Salariés[Service])))</f>
        <v>Production</v>
      </c>
      <c r="J454" s="43">
        <f>_xlfn.AGGREGATE(3,5,Compétences[[#This Row],[Salarié (NOM Prénom)]])</f>
        <v>1</v>
      </c>
    </row>
    <row r="455" spans="1:10" ht="16">
      <c r="A455" s="1" t="s">
        <v>158</v>
      </c>
      <c r="B455" s="1" t="s">
        <v>88</v>
      </c>
      <c r="C455" s="1" t="s">
        <v>139</v>
      </c>
      <c r="D455" s="21">
        <v>1</v>
      </c>
      <c r="E455" s="40">
        <v>3</v>
      </c>
      <c r="F455"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5" s="42" t="str">
        <f>IF(Compétences[[#This Row],[Salarié (NOM Prénom)]]="","",IF(_xlfn.XLOOKUP(Compétences[[#This Row],[Salarié (NOM Prénom)]],Salariés[NOM et Prénom],Salariés[N+1 (NOM Prénom)])=0,"",_xlfn.XLOOKUP(Compétences[[#This Row],[Salarié (NOM Prénom)]],Salariés[NOM et Prénom],Salariés[N+1 (NOM Prénom)])))</f>
        <v/>
      </c>
      <c r="H455" s="42" t="str">
        <f>IF(Compétences[[#This Row],[Salarié (NOM Prénom)]]="","",IF(_xlfn.XLOOKUP(Compétences[[#This Row],[Salarié (NOM Prénom)]],Salariés[NOM et Prénom],Salariés[Sexe])=0,"",_xlfn.XLOOKUP(Compétences[[#This Row],[Salarié (NOM Prénom)]],Salariés[NOM et Prénom],Salariés[Sexe])))</f>
        <v>Femme</v>
      </c>
      <c r="I455" s="42" t="str">
        <f>IF(Compétences[[#This Row],[Salarié (NOM Prénom)]]="","",IF(_xlfn.XLOOKUP(Compétences[[#This Row],[Salarié (NOM Prénom)]],Salariés[NOM et Prénom],Salariés[Service])=0,"",_xlfn.XLOOKUP(Compétences[[#This Row],[Salarié (NOM Prénom)]],Salariés[NOM et Prénom],Salariés[Service])))</f>
        <v>Production</v>
      </c>
      <c r="J455" s="43">
        <f>_xlfn.AGGREGATE(3,5,Compétences[[#This Row],[Salarié (NOM Prénom)]])</f>
        <v>1</v>
      </c>
    </row>
    <row r="456" spans="1:10" ht="16">
      <c r="A456" s="1" t="s">
        <v>158</v>
      </c>
      <c r="B456" s="1" t="s">
        <v>88</v>
      </c>
      <c r="C456" s="1" t="s">
        <v>144</v>
      </c>
      <c r="D456" s="21">
        <v>2</v>
      </c>
      <c r="E456" s="40">
        <v>3</v>
      </c>
      <c r="F456"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6" s="42" t="str">
        <f>IF(Compétences[[#This Row],[Salarié (NOM Prénom)]]="","",IF(_xlfn.XLOOKUP(Compétences[[#This Row],[Salarié (NOM Prénom)]],Salariés[NOM et Prénom],Salariés[N+1 (NOM Prénom)])=0,"",_xlfn.XLOOKUP(Compétences[[#This Row],[Salarié (NOM Prénom)]],Salariés[NOM et Prénom],Salariés[N+1 (NOM Prénom)])))</f>
        <v/>
      </c>
      <c r="H456" s="42" t="str">
        <f>IF(Compétences[[#This Row],[Salarié (NOM Prénom)]]="","",IF(_xlfn.XLOOKUP(Compétences[[#This Row],[Salarié (NOM Prénom)]],Salariés[NOM et Prénom],Salariés[Sexe])=0,"",_xlfn.XLOOKUP(Compétences[[#This Row],[Salarié (NOM Prénom)]],Salariés[NOM et Prénom],Salariés[Sexe])))</f>
        <v>Femme</v>
      </c>
      <c r="I456" s="42" t="str">
        <f>IF(Compétences[[#This Row],[Salarié (NOM Prénom)]]="","",IF(_xlfn.XLOOKUP(Compétences[[#This Row],[Salarié (NOM Prénom)]],Salariés[NOM et Prénom],Salariés[Service])=0,"",_xlfn.XLOOKUP(Compétences[[#This Row],[Salarié (NOM Prénom)]],Salariés[NOM et Prénom],Salariés[Service])))</f>
        <v>Production</v>
      </c>
      <c r="J456" s="43">
        <f>_xlfn.AGGREGATE(3,5,Compétences[[#This Row],[Salarié (NOM Prénom)]])</f>
        <v>1</v>
      </c>
    </row>
    <row r="457" spans="1:10" ht="16">
      <c r="A457" s="1" t="s">
        <v>158</v>
      </c>
      <c r="B457" s="1" t="s">
        <v>88</v>
      </c>
      <c r="C457" s="1" t="s">
        <v>145</v>
      </c>
      <c r="D457" s="21">
        <v>1</v>
      </c>
      <c r="E457" s="40">
        <v>1</v>
      </c>
      <c r="F457"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7" s="42" t="str">
        <f>IF(Compétences[[#This Row],[Salarié (NOM Prénom)]]="","",IF(_xlfn.XLOOKUP(Compétences[[#This Row],[Salarié (NOM Prénom)]],Salariés[NOM et Prénom],Salariés[N+1 (NOM Prénom)])=0,"",_xlfn.XLOOKUP(Compétences[[#This Row],[Salarié (NOM Prénom)]],Salariés[NOM et Prénom],Salariés[N+1 (NOM Prénom)])))</f>
        <v/>
      </c>
      <c r="H457" s="42" t="str">
        <f>IF(Compétences[[#This Row],[Salarié (NOM Prénom)]]="","",IF(_xlfn.XLOOKUP(Compétences[[#This Row],[Salarié (NOM Prénom)]],Salariés[NOM et Prénom],Salariés[Sexe])=0,"",_xlfn.XLOOKUP(Compétences[[#This Row],[Salarié (NOM Prénom)]],Salariés[NOM et Prénom],Salariés[Sexe])))</f>
        <v>Femme</v>
      </c>
      <c r="I457" s="42" t="str">
        <f>IF(Compétences[[#This Row],[Salarié (NOM Prénom)]]="","",IF(_xlfn.XLOOKUP(Compétences[[#This Row],[Salarié (NOM Prénom)]],Salariés[NOM et Prénom],Salariés[Service])=0,"",_xlfn.XLOOKUP(Compétences[[#This Row],[Salarié (NOM Prénom)]],Salariés[NOM et Prénom],Salariés[Service])))</f>
        <v>Production</v>
      </c>
      <c r="J457" s="43">
        <f>_xlfn.AGGREGATE(3,5,Compétences[[#This Row],[Salarié (NOM Prénom)]])</f>
        <v>1</v>
      </c>
    </row>
    <row r="458" spans="1:10" ht="16">
      <c r="A458" s="1" t="s">
        <v>158</v>
      </c>
      <c r="B458" s="1" t="s">
        <v>94</v>
      </c>
      <c r="C458" s="1" t="s">
        <v>121</v>
      </c>
      <c r="D458" s="21">
        <v>2</v>
      </c>
      <c r="E458" s="40">
        <v>1</v>
      </c>
      <c r="F458"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8" s="42" t="str">
        <f>IF(Compétences[[#This Row],[Salarié (NOM Prénom)]]="","",IF(_xlfn.XLOOKUP(Compétences[[#This Row],[Salarié (NOM Prénom)]],Salariés[NOM et Prénom],Salariés[N+1 (NOM Prénom)])=0,"",_xlfn.XLOOKUP(Compétences[[#This Row],[Salarié (NOM Prénom)]],Salariés[NOM et Prénom],Salariés[N+1 (NOM Prénom)])))</f>
        <v/>
      </c>
      <c r="H458" s="42" t="str">
        <f>IF(Compétences[[#This Row],[Salarié (NOM Prénom)]]="","",IF(_xlfn.XLOOKUP(Compétences[[#This Row],[Salarié (NOM Prénom)]],Salariés[NOM et Prénom],Salariés[Sexe])=0,"",_xlfn.XLOOKUP(Compétences[[#This Row],[Salarié (NOM Prénom)]],Salariés[NOM et Prénom],Salariés[Sexe])))</f>
        <v>Femme</v>
      </c>
      <c r="I458" s="42" t="str">
        <f>IF(Compétences[[#This Row],[Salarié (NOM Prénom)]]="","",IF(_xlfn.XLOOKUP(Compétences[[#This Row],[Salarié (NOM Prénom)]],Salariés[NOM et Prénom],Salariés[Service])=0,"",_xlfn.XLOOKUP(Compétences[[#This Row],[Salarié (NOM Prénom)]],Salariés[NOM et Prénom],Salariés[Service])))</f>
        <v>Production</v>
      </c>
      <c r="J458" s="43">
        <f>_xlfn.AGGREGATE(3,5,Compétences[[#This Row],[Salarié (NOM Prénom)]])</f>
        <v>1</v>
      </c>
    </row>
    <row r="459" spans="1:10" ht="16">
      <c r="A459" s="1" t="s">
        <v>158</v>
      </c>
      <c r="B459" s="1" t="s">
        <v>94</v>
      </c>
      <c r="C459" s="1" t="s">
        <v>133</v>
      </c>
      <c r="D459" s="21">
        <v>3</v>
      </c>
      <c r="E459" s="40">
        <v>4</v>
      </c>
      <c r="F459"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59" s="42" t="str">
        <f>IF(Compétences[[#This Row],[Salarié (NOM Prénom)]]="","",IF(_xlfn.XLOOKUP(Compétences[[#This Row],[Salarié (NOM Prénom)]],Salariés[NOM et Prénom],Salariés[N+1 (NOM Prénom)])=0,"",_xlfn.XLOOKUP(Compétences[[#This Row],[Salarié (NOM Prénom)]],Salariés[NOM et Prénom],Salariés[N+1 (NOM Prénom)])))</f>
        <v/>
      </c>
      <c r="H459" s="42" t="str">
        <f>IF(Compétences[[#This Row],[Salarié (NOM Prénom)]]="","",IF(_xlfn.XLOOKUP(Compétences[[#This Row],[Salarié (NOM Prénom)]],Salariés[NOM et Prénom],Salariés[Sexe])=0,"",_xlfn.XLOOKUP(Compétences[[#This Row],[Salarié (NOM Prénom)]],Salariés[NOM et Prénom],Salariés[Sexe])))</f>
        <v>Femme</v>
      </c>
      <c r="I459" s="42" t="str">
        <f>IF(Compétences[[#This Row],[Salarié (NOM Prénom)]]="","",IF(_xlfn.XLOOKUP(Compétences[[#This Row],[Salarié (NOM Prénom)]],Salariés[NOM et Prénom],Salariés[Service])=0,"",_xlfn.XLOOKUP(Compétences[[#This Row],[Salarié (NOM Prénom)]],Salariés[NOM et Prénom],Salariés[Service])))</f>
        <v>Production</v>
      </c>
      <c r="J459" s="43">
        <f>_xlfn.AGGREGATE(3,5,Compétences[[#This Row],[Salarié (NOM Prénom)]])</f>
        <v>1</v>
      </c>
    </row>
    <row r="460" spans="1:10" ht="16">
      <c r="A460" s="1" t="s">
        <v>158</v>
      </c>
      <c r="B460" s="1" t="s">
        <v>94</v>
      </c>
      <c r="C460" s="1" t="s">
        <v>136</v>
      </c>
      <c r="D460" s="21">
        <v>2</v>
      </c>
      <c r="E460" s="40">
        <v>3</v>
      </c>
      <c r="F460" s="41" t="str">
        <f>IF(Compétences[[#This Row],[Salarié (NOM Prénom)]]="","",IF(_xlfn.XLOOKUP(Compétences[[#This Row],[Salarié (NOM Prénom)]],Salariés[NOM et Prénom],Salariés[Métier actuel])=0,"",_xlfn.XLOOKUP(Compétences[[#This Row],[Salarié (NOM Prénom)]],Salariés[NOM et Prénom],Salariés[Métier actuel])))</f>
        <v>Directeur de production</v>
      </c>
      <c r="G460" s="42" t="str">
        <f>IF(Compétences[[#This Row],[Salarié (NOM Prénom)]]="","",IF(_xlfn.XLOOKUP(Compétences[[#This Row],[Salarié (NOM Prénom)]],Salariés[NOM et Prénom],Salariés[N+1 (NOM Prénom)])=0,"",_xlfn.XLOOKUP(Compétences[[#This Row],[Salarié (NOM Prénom)]],Salariés[NOM et Prénom],Salariés[N+1 (NOM Prénom)])))</f>
        <v/>
      </c>
      <c r="H460" s="42" t="str">
        <f>IF(Compétences[[#This Row],[Salarié (NOM Prénom)]]="","",IF(_xlfn.XLOOKUP(Compétences[[#This Row],[Salarié (NOM Prénom)]],Salariés[NOM et Prénom],Salariés[Sexe])=0,"",_xlfn.XLOOKUP(Compétences[[#This Row],[Salarié (NOM Prénom)]],Salariés[NOM et Prénom],Salariés[Sexe])))</f>
        <v>Femme</v>
      </c>
      <c r="I460" s="42" t="str">
        <f>IF(Compétences[[#This Row],[Salarié (NOM Prénom)]]="","",IF(_xlfn.XLOOKUP(Compétences[[#This Row],[Salarié (NOM Prénom)]],Salariés[NOM et Prénom],Salariés[Service])=0,"",_xlfn.XLOOKUP(Compétences[[#This Row],[Salarié (NOM Prénom)]],Salariés[NOM et Prénom],Salariés[Service])))</f>
        <v>Production</v>
      </c>
      <c r="J460" s="43">
        <f>_xlfn.AGGREGATE(3,5,Compétences[[#This Row],[Salarié (NOM Prénom)]])</f>
        <v>1</v>
      </c>
    </row>
    <row r="461" spans="1:10" ht="16">
      <c r="A461" s="1" t="s">
        <v>150</v>
      </c>
      <c r="B461" s="1" t="s">
        <v>88</v>
      </c>
      <c r="C461" s="1" t="s">
        <v>89</v>
      </c>
      <c r="D461" s="21">
        <v>1</v>
      </c>
      <c r="E461" s="40">
        <v>2</v>
      </c>
      <c r="F461"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1" s="42" t="str">
        <f>IF(Compétences[[#This Row],[Salarié (NOM Prénom)]]="","",IF(_xlfn.XLOOKUP(Compétences[[#This Row],[Salarié (NOM Prénom)]],Salariés[NOM et Prénom],Salariés[N+1 (NOM Prénom)])=0,"",_xlfn.XLOOKUP(Compétences[[#This Row],[Salarié (NOM Prénom)]],Salariés[NOM et Prénom],Salariés[N+1 (NOM Prénom)])))</f>
        <v>LORTIE Amadou</v>
      </c>
      <c r="H461" s="42" t="str">
        <f>IF(Compétences[[#This Row],[Salarié (NOM Prénom)]]="","",IF(_xlfn.XLOOKUP(Compétences[[#This Row],[Salarié (NOM Prénom)]],Salariés[NOM et Prénom],Salariés[Sexe])=0,"",_xlfn.XLOOKUP(Compétences[[#This Row],[Salarié (NOM Prénom)]],Salariés[NOM et Prénom],Salariés[Sexe])))</f>
        <v>Femme</v>
      </c>
      <c r="I461" s="42" t="str">
        <f>IF(Compétences[[#This Row],[Salarié (NOM Prénom)]]="","",IF(_xlfn.XLOOKUP(Compétences[[#This Row],[Salarié (NOM Prénom)]],Salariés[NOM et Prénom],Salariés[Service])=0,"",_xlfn.XLOOKUP(Compétences[[#This Row],[Salarié (NOM Prénom)]],Salariés[NOM et Prénom],Salariés[Service])))</f>
        <v>RH</v>
      </c>
      <c r="J461" s="43">
        <f>_xlfn.AGGREGATE(3,5,Compétences[[#This Row],[Salarié (NOM Prénom)]])</f>
        <v>1</v>
      </c>
    </row>
    <row r="462" spans="1:10" ht="16">
      <c r="A462" s="1" t="s">
        <v>150</v>
      </c>
      <c r="B462" s="1" t="s">
        <v>88</v>
      </c>
      <c r="C462" s="1" t="s">
        <v>108</v>
      </c>
      <c r="D462" s="21">
        <v>4</v>
      </c>
      <c r="E462" s="40">
        <v>3</v>
      </c>
      <c r="F462"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2" s="42" t="str">
        <f>IF(Compétences[[#This Row],[Salarié (NOM Prénom)]]="","",IF(_xlfn.XLOOKUP(Compétences[[#This Row],[Salarié (NOM Prénom)]],Salariés[NOM et Prénom],Salariés[N+1 (NOM Prénom)])=0,"",_xlfn.XLOOKUP(Compétences[[#This Row],[Salarié (NOM Prénom)]],Salariés[NOM et Prénom],Salariés[N+1 (NOM Prénom)])))</f>
        <v>LORTIE Amadou</v>
      </c>
      <c r="H462" s="42" t="str">
        <f>IF(Compétences[[#This Row],[Salarié (NOM Prénom)]]="","",IF(_xlfn.XLOOKUP(Compétences[[#This Row],[Salarié (NOM Prénom)]],Salariés[NOM et Prénom],Salariés[Sexe])=0,"",_xlfn.XLOOKUP(Compétences[[#This Row],[Salarié (NOM Prénom)]],Salariés[NOM et Prénom],Salariés[Sexe])))</f>
        <v>Femme</v>
      </c>
      <c r="I462" s="42" t="str">
        <f>IF(Compétences[[#This Row],[Salarié (NOM Prénom)]]="","",IF(_xlfn.XLOOKUP(Compétences[[#This Row],[Salarié (NOM Prénom)]],Salariés[NOM et Prénom],Salariés[Service])=0,"",_xlfn.XLOOKUP(Compétences[[#This Row],[Salarié (NOM Prénom)]],Salariés[NOM et Prénom],Salariés[Service])))</f>
        <v>RH</v>
      </c>
      <c r="J462" s="43">
        <f>_xlfn.AGGREGATE(3,5,Compétences[[#This Row],[Salarié (NOM Prénom)]])</f>
        <v>1</v>
      </c>
    </row>
    <row r="463" spans="1:10" ht="16">
      <c r="A463" s="1" t="s">
        <v>150</v>
      </c>
      <c r="B463" s="1" t="s">
        <v>88</v>
      </c>
      <c r="C463" s="1" t="s">
        <v>127</v>
      </c>
      <c r="D463" s="21">
        <v>3</v>
      </c>
      <c r="E463" s="40">
        <v>3</v>
      </c>
      <c r="F463"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3" s="42" t="str">
        <f>IF(Compétences[[#This Row],[Salarié (NOM Prénom)]]="","",IF(_xlfn.XLOOKUP(Compétences[[#This Row],[Salarié (NOM Prénom)]],Salariés[NOM et Prénom],Salariés[N+1 (NOM Prénom)])=0,"",_xlfn.XLOOKUP(Compétences[[#This Row],[Salarié (NOM Prénom)]],Salariés[NOM et Prénom],Salariés[N+1 (NOM Prénom)])))</f>
        <v>LORTIE Amadou</v>
      </c>
      <c r="H463" s="42" t="str">
        <f>IF(Compétences[[#This Row],[Salarié (NOM Prénom)]]="","",IF(_xlfn.XLOOKUP(Compétences[[#This Row],[Salarié (NOM Prénom)]],Salariés[NOM et Prénom],Salariés[Sexe])=0,"",_xlfn.XLOOKUP(Compétences[[#This Row],[Salarié (NOM Prénom)]],Salariés[NOM et Prénom],Salariés[Sexe])))</f>
        <v>Femme</v>
      </c>
      <c r="I463" s="42" t="str">
        <f>IF(Compétences[[#This Row],[Salarié (NOM Prénom)]]="","",IF(_xlfn.XLOOKUP(Compétences[[#This Row],[Salarié (NOM Prénom)]],Salariés[NOM et Prénom],Salariés[Service])=0,"",_xlfn.XLOOKUP(Compétences[[#This Row],[Salarié (NOM Prénom)]],Salariés[NOM et Prénom],Salariés[Service])))</f>
        <v>RH</v>
      </c>
      <c r="J463" s="43">
        <f>_xlfn.AGGREGATE(3,5,Compétences[[#This Row],[Salarié (NOM Prénom)]])</f>
        <v>1</v>
      </c>
    </row>
    <row r="464" spans="1:10" ht="16">
      <c r="A464" s="1" t="s">
        <v>150</v>
      </c>
      <c r="B464" s="1" t="s">
        <v>88</v>
      </c>
      <c r="C464" s="1" t="s">
        <v>135</v>
      </c>
      <c r="D464" s="21">
        <v>2</v>
      </c>
      <c r="E464" s="40">
        <v>4</v>
      </c>
      <c r="F464"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4" s="42" t="str">
        <f>IF(Compétences[[#This Row],[Salarié (NOM Prénom)]]="","",IF(_xlfn.XLOOKUP(Compétences[[#This Row],[Salarié (NOM Prénom)]],Salariés[NOM et Prénom],Salariés[N+1 (NOM Prénom)])=0,"",_xlfn.XLOOKUP(Compétences[[#This Row],[Salarié (NOM Prénom)]],Salariés[NOM et Prénom],Salariés[N+1 (NOM Prénom)])))</f>
        <v>LORTIE Amadou</v>
      </c>
      <c r="H464" s="42" t="str">
        <f>IF(Compétences[[#This Row],[Salarié (NOM Prénom)]]="","",IF(_xlfn.XLOOKUP(Compétences[[#This Row],[Salarié (NOM Prénom)]],Salariés[NOM et Prénom],Salariés[Sexe])=0,"",_xlfn.XLOOKUP(Compétences[[#This Row],[Salarié (NOM Prénom)]],Salariés[NOM et Prénom],Salariés[Sexe])))</f>
        <v>Femme</v>
      </c>
      <c r="I464" s="42" t="str">
        <f>IF(Compétences[[#This Row],[Salarié (NOM Prénom)]]="","",IF(_xlfn.XLOOKUP(Compétences[[#This Row],[Salarié (NOM Prénom)]],Salariés[NOM et Prénom],Salariés[Service])=0,"",_xlfn.XLOOKUP(Compétences[[#This Row],[Salarié (NOM Prénom)]],Salariés[NOM et Prénom],Salariés[Service])))</f>
        <v>RH</v>
      </c>
      <c r="J464" s="43">
        <f>_xlfn.AGGREGATE(3,5,Compétences[[#This Row],[Salarié (NOM Prénom)]])</f>
        <v>1</v>
      </c>
    </row>
    <row r="465" spans="1:10" ht="16">
      <c r="A465" s="1" t="s">
        <v>150</v>
      </c>
      <c r="B465" s="1" t="s">
        <v>88</v>
      </c>
      <c r="C465" s="1" t="s">
        <v>139</v>
      </c>
      <c r="D465" s="21">
        <v>2</v>
      </c>
      <c r="E465" s="40">
        <v>3</v>
      </c>
      <c r="F465"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5" s="42" t="str">
        <f>IF(Compétences[[#This Row],[Salarié (NOM Prénom)]]="","",IF(_xlfn.XLOOKUP(Compétences[[#This Row],[Salarié (NOM Prénom)]],Salariés[NOM et Prénom],Salariés[N+1 (NOM Prénom)])=0,"",_xlfn.XLOOKUP(Compétences[[#This Row],[Salarié (NOM Prénom)]],Salariés[NOM et Prénom],Salariés[N+1 (NOM Prénom)])))</f>
        <v>LORTIE Amadou</v>
      </c>
      <c r="H465" s="42" t="str">
        <f>IF(Compétences[[#This Row],[Salarié (NOM Prénom)]]="","",IF(_xlfn.XLOOKUP(Compétences[[#This Row],[Salarié (NOM Prénom)]],Salariés[NOM et Prénom],Salariés[Sexe])=0,"",_xlfn.XLOOKUP(Compétences[[#This Row],[Salarié (NOM Prénom)]],Salariés[NOM et Prénom],Salariés[Sexe])))</f>
        <v>Femme</v>
      </c>
      <c r="I465" s="42" t="str">
        <f>IF(Compétences[[#This Row],[Salarié (NOM Prénom)]]="","",IF(_xlfn.XLOOKUP(Compétences[[#This Row],[Salarié (NOM Prénom)]],Salariés[NOM et Prénom],Salariés[Service])=0,"",_xlfn.XLOOKUP(Compétences[[#This Row],[Salarié (NOM Prénom)]],Salariés[NOM et Prénom],Salariés[Service])))</f>
        <v>RH</v>
      </c>
      <c r="J465" s="43">
        <f>_xlfn.AGGREGATE(3,5,Compétences[[#This Row],[Salarié (NOM Prénom)]])</f>
        <v>1</v>
      </c>
    </row>
    <row r="466" spans="1:10" ht="16">
      <c r="A466" s="1" t="s">
        <v>150</v>
      </c>
      <c r="B466" s="1" t="s">
        <v>94</v>
      </c>
      <c r="C466" s="1" t="s">
        <v>95</v>
      </c>
      <c r="D466" s="21">
        <v>3</v>
      </c>
      <c r="E466" s="40">
        <v>4</v>
      </c>
      <c r="F466"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6" s="42" t="str">
        <f>IF(Compétences[[#This Row],[Salarié (NOM Prénom)]]="","",IF(_xlfn.XLOOKUP(Compétences[[#This Row],[Salarié (NOM Prénom)]],Salariés[NOM et Prénom],Salariés[N+1 (NOM Prénom)])=0,"",_xlfn.XLOOKUP(Compétences[[#This Row],[Salarié (NOM Prénom)]],Salariés[NOM et Prénom],Salariés[N+1 (NOM Prénom)])))</f>
        <v>LORTIE Amadou</v>
      </c>
      <c r="H466" s="42" t="str">
        <f>IF(Compétences[[#This Row],[Salarié (NOM Prénom)]]="","",IF(_xlfn.XLOOKUP(Compétences[[#This Row],[Salarié (NOM Prénom)]],Salariés[NOM et Prénom],Salariés[Sexe])=0,"",_xlfn.XLOOKUP(Compétences[[#This Row],[Salarié (NOM Prénom)]],Salariés[NOM et Prénom],Salariés[Sexe])))</f>
        <v>Femme</v>
      </c>
      <c r="I466" s="42" t="str">
        <f>IF(Compétences[[#This Row],[Salarié (NOM Prénom)]]="","",IF(_xlfn.XLOOKUP(Compétences[[#This Row],[Salarié (NOM Prénom)]],Salariés[NOM et Prénom],Salariés[Service])=0,"",_xlfn.XLOOKUP(Compétences[[#This Row],[Salarié (NOM Prénom)]],Salariés[NOM et Prénom],Salariés[Service])))</f>
        <v>RH</v>
      </c>
      <c r="J466" s="43">
        <f>_xlfn.AGGREGATE(3,5,Compétences[[#This Row],[Salarié (NOM Prénom)]])</f>
        <v>1</v>
      </c>
    </row>
    <row r="467" spans="1:10" ht="16">
      <c r="A467" s="1" t="s">
        <v>150</v>
      </c>
      <c r="B467" s="1" t="s">
        <v>94</v>
      </c>
      <c r="C467" s="1" t="s">
        <v>116</v>
      </c>
      <c r="D467" s="21">
        <v>3</v>
      </c>
      <c r="E467" s="40">
        <v>4</v>
      </c>
      <c r="F467"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7" s="42" t="str">
        <f>IF(Compétences[[#This Row],[Salarié (NOM Prénom)]]="","",IF(_xlfn.XLOOKUP(Compétences[[#This Row],[Salarié (NOM Prénom)]],Salariés[NOM et Prénom],Salariés[N+1 (NOM Prénom)])=0,"",_xlfn.XLOOKUP(Compétences[[#This Row],[Salarié (NOM Prénom)]],Salariés[NOM et Prénom],Salariés[N+1 (NOM Prénom)])))</f>
        <v>LORTIE Amadou</v>
      </c>
      <c r="H467" s="42" t="str">
        <f>IF(Compétences[[#This Row],[Salarié (NOM Prénom)]]="","",IF(_xlfn.XLOOKUP(Compétences[[#This Row],[Salarié (NOM Prénom)]],Salariés[NOM et Prénom],Salariés[Sexe])=0,"",_xlfn.XLOOKUP(Compétences[[#This Row],[Salarié (NOM Prénom)]],Salariés[NOM et Prénom],Salariés[Sexe])))</f>
        <v>Femme</v>
      </c>
      <c r="I467" s="42" t="str">
        <f>IF(Compétences[[#This Row],[Salarié (NOM Prénom)]]="","",IF(_xlfn.XLOOKUP(Compétences[[#This Row],[Salarié (NOM Prénom)]],Salariés[NOM et Prénom],Salariés[Service])=0,"",_xlfn.XLOOKUP(Compétences[[#This Row],[Salarié (NOM Prénom)]],Salariés[NOM et Prénom],Salariés[Service])))</f>
        <v>RH</v>
      </c>
      <c r="J467" s="43">
        <f>_xlfn.AGGREGATE(3,5,Compétences[[#This Row],[Salarié (NOM Prénom)]])</f>
        <v>1</v>
      </c>
    </row>
    <row r="468" spans="1:10" ht="16">
      <c r="A468" s="1" t="s">
        <v>150</v>
      </c>
      <c r="B468" s="1" t="s">
        <v>94</v>
      </c>
      <c r="C468" s="1" t="s">
        <v>140</v>
      </c>
      <c r="D468" s="21">
        <v>4</v>
      </c>
      <c r="E468" s="40">
        <v>4</v>
      </c>
      <c r="F468"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8" s="42" t="str">
        <f>IF(Compétences[[#This Row],[Salarié (NOM Prénom)]]="","",IF(_xlfn.XLOOKUP(Compétences[[#This Row],[Salarié (NOM Prénom)]],Salariés[NOM et Prénom],Salariés[N+1 (NOM Prénom)])=0,"",_xlfn.XLOOKUP(Compétences[[#This Row],[Salarié (NOM Prénom)]],Salariés[NOM et Prénom],Salariés[N+1 (NOM Prénom)])))</f>
        <v>LORTIE Amadou</v>
      </c>
      <c r="H468" s="42" t="str">
        <f>IF(Compétences[[#This Row],[Salarié (NOM Prénom)]]="","",IF(_xlfn.XLOOKUP(Compétences[[#This Row],[Salarié (NOM Prénom)]],Salariés[NOM et Prénom],Salariés[Sexe])=0,"",_xlfn.XLOOKUP(Compétences[[#This Row],[Salarié (NOM Prénom)]],Salariés[NOM et Prénom],Salariés[Sexe])))</f>
        <v>Femme</v>
      </c>
      <c r="I468" s="42" t="str">
        <f>IF(Compétences[[#This Row],[Salarié (NOM Prénom)]]="","",IF(_xlfn.XLOOKUP(Compétences[[#This Row],[Salarié (NOM Prénom)]],Salariés[NOM et Prénom],Salariés[Service])=0,"",_xlfn.XLOOKUP(Compétences[[#This Row],[Salarié (NOM Prénom)]],Salariés[NOM et Prénom],Salariés[Service])))</f>
        <v>RH</v>
      </c>
      <c r="J468" s="43">
        <f>_xlfn.AGGREGATE(3,5,Compétences[[#This Row],[Salarié (NOM Prénom)]])</f>
        <v>1</v>
      </c>
    </row>
    <row r="469" spans="1:10" ht="16">
      <c r="A469" s="1" t="s">
        <v>150</v>
      </c>
      <c r="B469" s="1" t="s">
        <v>94</v>
      </c>
      <c r="C469" s="1" t="s">
        <v>143</v>
      </c>
      <c r="D469" s="21">
        <v>1</v>
      </c>
      <c r="E469" s="40">
        <v>1</v>
      </c>
      <c r="F469"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69" s="42" t="str">
        <f>IF(Compétences[[#This Row],[Salarié (NOM Prénom)]]="","",IF(_xlfn.XLOOKUP(Compétences[[#This Row],[Salarié (NOM Prénom)]],Salariés[NOM et Prénom],Salariés[N+1 (NOM Prénom)])=0,"",_xlfn.XLOOKUP(Compétences[[#This Row],[Salarié (NOM Prénom)]],Salariés[NOM et Prénom],Salariés[N+1 (NOM Prénom)])))</f>
        <v>LORTIE Amadou</v>
      </c>
      <c r="H469" s="42" t="str">
        <f>IF(Compétences[[#This Row],[Salarié (NOM Prénom)]]="","",IF(_xlfn.XLOOKUP(Compétences[[#This Row],[Salarié (NOM Prénom)]],Salariés[NOM et Prénom],Salariés[Sexe])=0,"",_xlfn.XLOOKUP(Compétences[[#This Row],[Salarié (NOM Prénom)]],Salariés[NOM et Prénom],Salariés[Sexe])))</f>
        <v>Femme</v>
      </c>
      <c r="I469" s="42" t="str">
        <f>IF(Compétences[[#This Row],[Salarié (NOM Prénom)]]="","",IF(_xlfn.XLOOKUP(Compétences[[#This Row],[Salarié (NOM Prénom)]],Salariés[NOM et Prénom],Salariés[Service])=0,"",_xlfn.XLOOKUP(Compétences[[#This Row],[Salarié (NOM Prénom)]],Salariés[NOM et Prénom],Salariés[Service])))</f>
        <v>RH</v>
      </c>
      <c r="J469" s="43">
        <f>_xlfn.AGGREGATE(3,5,Compétences[[#This Row],[Salarié (NOM Prénom)]])</f>
        <v>1</v>
      </c>
    </row>
    <row r="470" spans="1:10" ht="16">
      <c r="A470" s="1" t="s">
        <v>150</v>
      </c>
      <c r="B470" s="1" t="s">
        <v>94</v>
      </c>
      <c r="C470" s="1" t="s">
        <v>147</v>
      </c>
      <c r="D470" s="21">
        <v>2</v>
      </c>
      <c r="E470" s="40">
        <v>4</v>
      </c>
      <c r="F470" s="41" t="str">
        <f>IF(Compétences[[#This Row],[Salarié (NOM Prénom)]]="","",IF(_xlfn.XLOOKUP(Compétences[[#This Row],[Salarié (NOM Prénom)]],Salariés[NOM et Prénom],Salariés[Métier actuel])=0,"",_xlfn.XLOOKUP(Compétences[[#This Row],[Salarié (NOM Prénom)]],Salariés[NOM et Prénom],Salariés[Métier actuel])))</f>
        <v>Chargé de recrutement</v>
      </c>
      <c r="G470" s="42" t="str">
        <f>IF(Compétences[[#This Row],[Salarié (NOM Prénom)]]="","",IF(_xlfn.XLOOKUP(Compétences[[#This Row],[Salarié (NOM Prénom)]],Salariés[NOM et Prénom],Salariés[N+1 (NOM Prénom)])=0,"",_xlfn.XLOOKUP(Compétences[[#This Row],[Salarié (NOM Prénom)]],Salariés[NOM et Prénom],Salariés[N+1 (NOM Prénom)])))</f>
        <v>LORTIE Amadou</v>
      </c>
      <c r="H470" s="42" t="str">
        <f>IF(Compétences[[#This Row],[Salarié (NOM Prénom)]]="","",IF(_xlfn.XLOOKUP(Compétences[[#This Row],[Salarié (NOM Prénom)]],Salariés[NOM et Prénom],Salariés[Sexe])=0,"",_xlfn.XLOOKUP(Compétences[[#This Row],[Salarié (NOM Prénom)]],Salariés[NOM et Prénom],Salariés[Sexe])))</f>
        <v>Femme</v>
      </c>
      <c r="I470" s="42" t="str">
        <f>IF(Compétences[[#This Row],[Salarié (NOM Prénom)]]="","",IF(_xlfn.XLOOKUP(Compétences[[#This Row],[Salarié (NOM Prénom)]],Salariés[NOM et Prénom],Salariés[Service])=0,"",_xlfn.XLOOKUP(Compétences[[#This Row],[Salarié (NOM Prénom)]],Salariés[NOM et Prénom],Salariés[Service])))</f>
        <v>RH</v>
      </c>
      <c r="J470" s="43">
        <f>_xlfn.AGGREGATE(3,5,Compétences[[#This Row],[Salarié (NOM Prénom)]])</f>
        <v>1</v>
      </c>
    </row>
    <row r="471" spans="1:10" ht="16">
      <c r="A471" s="1" t="s">
        <v>100</v>
      </c>
      <c r="B471" s="1" t="s">
        <v>88</v>
      </c>
      <c r="C471" s="1" t="s">
        <v>105</v>
      </c>
      <c r="D471" s="21">
        <v>4</v>
      </c>
      <c r="E471" s="40">
        <v>4</v>
      </c>
      <c r="F471"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1" s="42" t="str">
        <f>IF(Compétences[[#This Row],[Salarié (NOM Prénom)]]="","",IF(_xlfn.XLOOKUP(Compétences[[#This Row],[Salarié (NOM Prénom)]],Salariés[NOM et Prénom],Salariés[N+1 (NOM Prénom)])=0,"",_xlfn.XLOOKUP(Compétences[[#This Row],[Salarié (NOM Prénom)]],Salariés[NOM et Prénom],Salariés[N+1 (NOM Prénom)])))</f>
        <v>CHOFFARD Sacha</v>
      </c>
      <c r="H471" s="42" t="str">
        <f>IF(Compétences[[#This Row],[Salarié (NOM Prénom)]]="","",IF(_xlfn.XLOOKUP(Compétences[[#This Row],[Salarié (NOM Prénom)]],Salariés[NOM et Prénom],Salariés[Sexe])=0,"",_xlfn.XLOOKUP(Compétences[[#This Row],[Salarié (NOM Prénom)]],Salariés[NOM et Prénom],Salariés[Sexe])))</f>
        <v>Homme</v>
      </c>
      <c r="I471" s="42" t="str">
        <f>IF(Compétences[[#This Row],[Salarié (NOM Prénom)]]="","",IF(_xlfn.XLOOKUP(Compétences[[#This Row],[Salarié (NOM Prénom)]],Salariés[NOM et Prénom],Salariés[Service])=0,"",_xlfn.XLOOKUP(Compétences[[#This Row],[Salarié (NOM Prénom)]],Salariés[NOM et Prénom],Salariés[Service])))</f>
        <v>IT</v>
      </c>
      <c r="J471" s="43">
        <f>_xlfn.AGGREGATE(3,5,Compétences[[#This Row],[Salarié (NOM Prénom)]])</f>
        <v>1</v>
      </c>
    </row>
    <row r="472" spans="1:10" ht="16">
      <c r="A472" s="1" t="s">
        <v>100</v>
      </c>
      <c r="B472" s="1" t="s">
        <v>88</v>
      </c>
      <c r="C472" s="1" t="s">
        <v>135</v>
      </c>
      <c r="D472" s="21">
        <v>2</v>
      </c>
      <c r="E472" s="40">
        <v>3</v>
      </c>
      <c r="F472"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2" s="42" t="str">
        <f>IF(Compétences[[#This Row],[Salarié (NOM Prénom)]]="","",IF(_xlfn.XLOOKUP(Compétences[[#This Row],[Salarié (NOM Prénom)]],Salariés[NOM et Prénom],Salariés[N+1 (NOM Prénom)])=0,"",_xlfn.XLOOKUP(Compétences[[#This Row],[Salarié (NOM Prénom)]],Salariés[NOM et Prénom],Salariés[N+1 (NOM Prénom)])))</f>
        <v>CHOFFARD Sacha</v>
      </c>
      <c r="H472" s="42" t="str">
        <f>IF(Compétences[[#This Row],[Salarié (NOM Prénom)]]="","",IF(_xlfn.XLOOKUP(Compétences[[#This Row],[Salarié (NOM Prénom)]],Salariés[NOM et Prénom],Salariés[Sexe])=0,"",_xlfn.XLOOKUP(Compétences[[#This Row],[Salarié (NOM Prénom)]],Salariés[NOM et Prénom],Salariés[Sexe])))</f>
        <v>Homme</v>
      </c>
      <c r="I472" s="42" t="str">
        <f>IF(Compétences[[#This Row],[Salarié (NOM Prénom)]]="","",IF(_xlfn.XLOOKUP(Compétences[[#This Row],[Salarié (NOM Prénom)]],Salariés[NOM et Prénom],Salariés[Service])=0,"",_xlfn.XLOOKUP(Compétences[[#This Row],[Salarié (NOM Prénom)]],Salariés[NOM et Prénom],Salariés[Service])))</f>
        <v>IT</v>
      </c>
      <c r="J472" s="43">
        <f>_xlfn.AGGREGATE(3,5,Compétences[[#This Row],[Salarié (NOM Prénom)]])</f>
        <v>1</v>
      </c>
    </row>
    <row r="473" spans="1:10" ht="16">
      <c r="A473" s="1" t="s">
        <v>100</v>
      </c>
      <c r="B473" s="1" t="s">
        <v>88</v>
      </c>
      <c r="C473" s="1" t="s">
        <v>145</v>
      </c>
      <c r="D473" s="21">
        <v>1</v>
      </c>
      <c r="E473" s="40">
        <v>2</v>
      </c>
      <c r="F473"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3" s="42" t="str">
        <f>IF(Compétences[[#This Row],[Salarié (NOM Prénom)]]="","",IF(_xlfn.XLOOKUP(Compétences[[#This Row],[Salarié (NOM Prénom)]],Salariés[NOM et Prénom],Salariés[N+1 (NOM Prénom)])=0,"",_xlfn.XLOOKUP(Compétences[[#This Row],[Salarié (NOM Prénom)]],Salariés[NOM et Prénom],Salariés[N+1 (NOM Prénom)])))</f>
        <v>CHOFFARD Sacha</v>
      </c>
      <c r="H473" s="42" t="str">
        <f>IF(Compétences[[#This Row],[Salarié (NOM Prénom)]]="","",IF(_xlfn.XLOOKUP(Compétences[[#This Row],[Salarié (NOM Prénom)]],Salariés[NOM et Prénom],Salariés[Sexe])=0,"",_xlfn.XLOOKUP(Compétences[[#This Row],[Salarié (NOM Prénom)]],Salariés[NOM et Prénom],Salariés[Sexe])))</f>
        <v>Homme</v>
      </c>
      <c r="I473" s="42" t="str">
        <f>IF(Compétences[[#This Row],[Salarié (NOM Prénom)]]="","",IF(_xlfn.XLOOKUP(Compétences[[#This Row],[Salarié (NOM Prénom)]],Salariés[NOM et Prénom],Salariés[Service])=0,"",_xlfn.XLOOKUP(Compétences[[#This Row],[Salarié (NOM Prénom)]],Salariés[NOM et Prénom],Salariés[Service])))</f>
        <v>IT</v>
      </c>
      <c r="J473" s="43">
        <f>_xlfn.AGGREGATE(3,5,Compétences[[#This Row],[Salarié (NOM Prénom)]])</f>
        <v>1</v>
      </c>
    </row>
    <row r="474" spans="1:10" ht="16">
      <c r="A474" s="1" t="s">
        <v>100</v>
      </c>
      <c r="B474" s="1" t="s">
        <v>94</v>
      </c>
      <c r="C474" s="1" t="s">
        <v>101</v>
      </c>
      <c r="D474" s="21">
        <v>1</v>
      </c>
      <c r="E474" s="40">
        <v>2</v>
      </c>
      <c r="F474"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4" s="42" t="str">
        <f>IF(Compétences[[#This Row],[Salarié (NOM Prénom)]]="","",IF(_xlfn.XLOOKUP(Compétences[[#This Row],[Salarié (NOM Prénom)]],Salariés[NOM et Prénom],Salariés[N+1 (NOM Prénom)])=0,"",_xlfn.XLOOKUP(Compétences[[#This Row],[Salarié (NOM Prénom)]],Salariés[NOM et Prénom],Salariés[N+1 (NOM Prénom)])))</f>
        <v>CHOFFARD Sacha</v>
      </c>
      <c r="H474" s="42" t="str">
        <f>IF(Compétences[[#This Row],[Salarié (NOM Prénom)]]="","",IF(_xlfn.XLOOKUP(Compétences[[#This Row],[Salarié (NOM Prénom)]],Salariés[NOM et Prénom],Salariés[Sexe])=0,"",_xlfn.XLOOKUP(Compétences[[#This Row],[Salarié (NOM Prénom)]],Salariés[NOM et Prénom],Salariés[Sexe])))</f>
        <v>Homme</v>
      </c>
      <c r="I474" s="42" t="str">
        <f>IF(Compétences[[#This Row],[Salarié (NOM Prénom)]]="","",IF(_xlfn.XLOOKUP(Compétences[[#This Row],[Salarié (NOM Prénom)]],Salariés[NOM et Prénom],Salariés[Service])=0,"",_xlfn.XLOOKUP(Compétences[[#This Row],[Salarié (NOM Prénom)]],Salariés[NOM et Prénom],Salariés[Service])))</f>
        <v>IT</v>
      </c>
      <c r="J474" s="43">
        <f>_xlfn.AGGREGATE(3,5,Compétences[[#This Row],[Salarié (NOM Prénom)]])</f>
        <v>1</v>
      </c>
    </row>
    <row r="475" spans="1:10" ht="16">
      <c r="A475" s="1" t="s">
        <v>100</v>
      </c>
      <c r="B475" s="1" t="s">
        <v>94</v>
      </c>
      <c r="C475" s="1" t="s">
        <v>116</v>
      </c>
      <c r="D475" s="21">
        <v>1</v>
      </c>
      <c r="E475" s="40">
        <v>4</v>
      </c>
      <c r="F475"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5" s="42" t="str">
        <f>IF(Compétences[[#This Row],[Salarié (NOM Prénom)]]="","",IF(_xlfn.XLOOKUP(Compétences[[#This Row],[Salarié (NOM Prénom)]],Salariés[NOM et Prénom],Salariés[N+1 (NOM Prénom)])=0,"",_xlfn.XLOOKUP(Compétences[[#This Row],[Salarié (NOM Prénom)]],Salariés[NOM et Prénom],Salariés[N+1 (NOM Prénom)])))</f>
        <v>CHOFFARD Sacha</v>
      </c>
      <c r="H475" s="42" t="str">
        <f>IF(Compétences[[#This Row],[Salarié (NOM Prénom)]]="","",IF(_xlfn.XLOOKUP(Compétences[[#This Row],[Salarié (NOM Prénom)]],Salariés[NOM et Prénom],Salariés[Sexe])=0,"",_xlfn.XLOOKUP(Compétences[[#This Row],[Salarié (NOM Prénom)]],Salariés[NOM et Prénom],Salariés[Sexe])))</f>
        <v>Homme</v>
      </c>
      <c r="I475" s="42" t="str">
        <f>IF(Compétences[[#This Row],[Salarié (NOM Prénom)]]="","",IF(_xlfn.XLOOKUP(Compétences[[#This Row],[Salarié (NOM Prénom)]],Salariés[NOM et Prénom],Salariés[Service])=0,"",_xlfn.XLOOKUP(Compétences[[#This Row],[Salarié (NOM Prénom)]],Salariés[NOM et Prénom],Salariés[Service])))</f>
        <v>IT</v>
      </c>
      <c r="J475" s="43">
        <f>_xlfn.AGGREGATE(3,5,Compétences[[#This Row],[Salarié (NOM Prénom)]])</f>
        <v>1</v>
      </c>
    </row>
    <row r="476" spans="1:10" ht="16">
      <c r="A476" s="1" t="s">
        <v>100</v>
      </c>
      <c r="B476" s="1" t="s">
        <v>94</v>
      </c>
      <c r="C476" s="1" t="s">
        <v>128</v>
      </c>
      <c r="D476" s="21">
        <v>1</v>
      </c>
      <c r="E476" s="40">
        <v>3</v>
      </c>
      <c r="F476"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6" s="42" t="str">
        <f>IF(Compétences[[#This Row],[Salarié (NOM Prénom)]]="","",IF(_xlfn.XLOOKUP(Compétences[[#This Row],[Salarié (NOM Prénom)]],Salariés[NOM et Prénom],Salariés[N+1 (NOM Prénom)])=0,"",_xlfn.XLOOKUP(Compétences[[#This Row],[Salarié (NOM Prénom)]],Salariés[NOM et Prénom],Salariés[N+1 (NOM Prénom)])))</f>
        <v>CHOFFARD Sacha</v>
      </c>
      <c r="H476" s="42" t="str">
        <f>IF(Compétences[[#This Row],[Salarié (NOM Prénom)]]="","",IF(_xlfn.XLOOKUP(Compétences[[#This Row],[Salarié (NOM Prénom)]],Salariés[NOM et Prénom],Salariés[Sexe])=0,"",_xlfn.XLOOKUP(Compétences[[#This Row],[Salarié (NOM Prénom)]],Salariés[NOM et Prénom],Salariés[Sexe])))</f>
        <v>Homme</v>
      </c>
      <c r="I476" s="42" t="str">
        <f>IF(Compétences[[#This Row],[Salarié (NOM Prénom)]]="","",IF(_xlfn.XLOOKUP(Compétences[[#This Row],[Salarié (NOM Prénom)]],Salariés[NOM et Prénom],Salariés[Service])=0,"",_xlfn.XLOOKUP(Compétences[[#This Row],[Salarié (NOM Prénom)]],Salariés[NOM et Prénom],Salariés[Service])))</f>
        <v>IT</v>
      </c>
      <c r="J476" s="43">
        <f>_xlfn.AGGREGATE(3,5,Compétences[[#This Row],[Salarié (NOM Prénom)]])</f>
        <v>1</v>
      </c>
    </row>
    <row r="477" spans="1:10" ht="16">
      <c r="A477" s="1" t="s">
        <v>100</v>
      </c>
      <c r="B477" s="1" t="s">
        <v>94</v>
      </c>
      <c r="C477" s="1" t="s">
        <v>133</v>
      </c>
      <c r="D477" s="21">
        <v>3</v>
      </c>
      <c r="E477" s="40">
        <v>1</v>
      </c>
      <c r="F477"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7" s="42" t="str">
        <f>IF(Compétences[[#This Row],[Salarié (NOM Prénom)]]="","",IF(_xlfn.XLOOKUP(Compétences[[#This Row],[Salarié (NOM Prénom)]],Salariés[NOM et Prénom],Salariés[N+1 (NOM Prénom)])=0,"",_xlfn.XLOOKUP(Compétences[[#This Row],[Salarié (NOM Prénom)]],Salariés[NOM et Prénom],Salariés[N+1 (NOM Prénom)])))</f>
        <v>CHOFFARD Sacha</v>
      </c>
      <c r="H477" s="42" t="str">
        <f>IF(Compétences[[#This Row],[Salarié (NOM Prénom)]]="","",IF(_xlfn.XLOOKUP(Compétences[[#This Row],[Salarié (NOM Prénom)]],Salariés[NOM et Prénom],Salariés[Sexe])=0,"",_xlfn.XLOOKUP(Compétences[[#This Row],[Salarié (NOM Prénom)]],Salariés[NOM et Prénom],Salariés[Sexe])))</f>
        <v>Homme</v>
      </c>
      <c r="I477" s="42" t="str">
        <f>IF(Compétences[[#This Row],[Salarié (NOM Prénom)]]="","",IF(_xlfn.XLOOKUP(Compétences[[#This Row],[Salarié (NOM Prénom)]],Salariés[NOM et Prénom],Salariés[Service])=0,"",_xlfn.XLOOKUP(Compétences[[#This Row],[Salarié (NOM Prénom)]],Salariés[NOM et Prénom],Salariés[Service])))</f>
        <v>IT</v>
      </c>
      <c r="J477" s="43">
        <f>_xlfn.AGGREGATE(3,5,Compétences[[#This Row],[Salarié (NOM Prénom)]])</f>
        <v>1</v>
      </c>
    </row>
    <row r="478" spans="1:10" ht="16">
      <c r="A478" s="1" t="s">
        <v>100</v>
      </c>
      <c r="B478" s="1" t="s">
        <v>94</v>
      </c>
      <c r="C478" s="1" t="s">
        <v>31</v>
      </c>
      <c r="D478" s="21">
        <v>1</v>
      </c>
      <c r="E478" s="40">
        <v>4</v>
      </c>
      <c r="F478"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8" s="42" t="str">
        <f>IF(Compétences[[#This Row],[Salarié (NOM Prénom)]]="","",IF(_xlfn.XLOOKUP(Compétences[[#This Row],[Salarié (NOM Prénom)]],Salariés[NOM et Prénom],Salariés[N+1 (NOM Prénom)])=0,"",_xlfn.XLOOKUP(Compétences[[#This Row],[Salarié (NOM Prénom)]],Salariés[NOM et Prénom],Salariés[N+1 (NOM Prénom)])))</f>
        <v>CHOFFARD Sacha</v>
      </c>
      <c r="H478" s="42" t="str">
        <f>IF(Compétences[[#This Row],[Salarié (NOM Prénom)]]="","",IF(_xlfn.XLOOKUP(Compétences[[#This Row],[Salarié (NOM Prénom)]],Salariés[NOM et Prénom],Salariés[Sexe])=0,"",_xlfn.XLOOKUP(Compétences[[#This Row],[Salarié (NOM Prénom)]],Salariés[NOM et Prénom],Salariés[Sexe])))</f>
        <v>Homme</v>
      </c>
      <c r="I478" s="42" t="str">
        <f>IF(Compétences[[#This Row],[Salarié (NOM Prénom)]]="","",IF(_xlfn.XLOOKUP(Compétences[[#This Row],[Salarié (NOM Prénom)]],Salariés[NOM et Prénom],Salariés[Service])=0,"",_xlfn.XLOOKUP(Compétences[[#This Row],[Salarié (NOM Prénom)]],Salariés[NOM et Prénom],Salariés[Service])))</f>
        <v>IT</v>
      </c>
      <c r="J478" s="43">
        <f>_xlfn.AGGREGATE(3,5,Compétences[[#This Row],[Salarié (NOM Prénom)]])</f>
        <v>1</v>
      </c>
    </row>
    <row r="479" spans="1:10" ht="16">
      <c r="A479" s="1" t="s">
        <v>100</v>
      </c>
      <c r="B479" s="1" t="s">
        <v>94</v>
      </c>
      <c r="C479" s="1" t="s">
        <v>140</v>
      </c>
      <c r="D479" s="21">
        <v>2</v>
      </c>
      <c r="E479" s="40">
        <v>1</v>
      </c>
      <c r="F479"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79" s="42" t="str">
        <f>IF(Compétences[[#This Row],[Salarié (NOM Prénom)]]="","",IF(_xlfn.XLOOKUP(Compétences[[#This Row],[Salarié (NOM Prénom)]],Salariés[NOM et Prénom],Salariés[N+1 (NOM Prénom)])=0,"",_xlfn.XLOOKUP(Compétences[[#This Row],[Salarié (NOM Prénom)]],Salariés[NOM et Prénom],Salariés[N+1 (NOM Prénom)])))</f>
        <v>CHOFFARD Sacha</v>
      </c>
      <c r="H479" s="42" t="str">
        <f>IF(Compétences[[#This Row],[Salarié (NOM Prénom)]]="","",IF(_xlfn.XLOOKUP(Compétences[[#This Row],[Salarié (NOM Prénom)]],Salariés[NOM et Prénom],Salariés[Sexe])=0,"",_xlfn.XLOOKUP(Compétences[[#This Row],[Salarié (NOM Prénom)]],Salariés[NOM et Prénom],Salariés[Sexe])))</f>
        <v>Homme</v>
      </c>
      <c r="I479" s="42" t="str">
        <f>IF(Compétences[[#This Row],[Salarié (NOM Prénom)]]="","",IF(_xlfn.XLOOKUP(Compétences[[#This Row],[Salarié (NOM Prénom)]],Salariés[NOM et Prénom],Salariés[Service])=0,"",_xlfn.XLOOKUP(Compétences[[#This Row],[Salarié (NOM Prénom)]],Salariés[NOM et Prénom],Salariés[Service])))</f>
        <v>IT</v>
      </c>
      <c r="J479" s="43">
        <f>_xlfn.AGGREGATE(3,5,Compétences[[#This Row],[Salarié (NOM Prénom)]])</f>
        <v>1</v>
      </c>
    </row>
    <row r="480" spans="1:10" ht="16">
      <c r="A480" s="1" t="s">
        <v>100</v>
      </c>
      <c r="B480" s="1" t="s">
        <v>94</v>
      </c>
      <c r="C480" s="1" t="s">
        <v>103</v>
      </c>
      <c r="D480" s="21">
        <v>1</v>
      </c>
      <c r="E480" s="40">
        <v>4</v>
      </c>
      <c r="F480" s="41" t="str">
        <f>IF(Compétences[[#This Row],[Salarié (NOM Prénom)]]="","",IF(_xlfn.XLOOKUP(Compétences[[#This Row],[Salarié (NOM Prénom)]],Salariés[NOM et Prénom],Salariés[Métier actuel])=0,"",_xlfn.XLOOKUP(Compétences[[#This Row],[Salarié (NOM Prénom)]],Salariés[NOM et Prénom],Salariés[Métier actuel])))</f>
        <v>Spécialiste en cybersécurité</v>
      </c>
      <c r="G480" s="42" t="str">
        <f>IF(Compétences[[#This Row],[Salarié (NOM Prénom)]]="","",IF(_xlfn.XLOOKUP(Compétences[[#This Row],[Salarié (NOM Prénom)]],Salariés[NOM et Prénom],Salariés[N+1 (NOM Prénom)])=0,"",_xlfn.XLOOKUP(Compétences[[#This Row],[Salarié (NOM Prénom)]],Salariés[NOM et Prénom],Salariés[N+1 (NOM Prénom)])))</f>
        <v>CHOFFARD Sacha</v>
      </c>
      <c r="H480" s="42" t="str">
        <f>IF(Compétences[[#This Row],[Salarié (NOM Prénom)]]="","",IF(_xlfn.XLOOKUP(Compétences[[#This Row],[Salarié (NOM Prénom)]],Salariés[NOM et Prénom],Salariés[Sexe])=0,"",_xlfn.XLOOKUP(Compétences[[#This Row],[Salarié (NOM Prénom)]],Salariés[NOM et Prénom],Salariés[Sexe])))</f>
        <v>Homme</v>
      </c>
      <c r="I480" s="42" t="str">
        <f>IF(Compétences[[#This Row],[Salarié (NOM Prénom)]]="","",IF(_xlfn.XLOOKUP(Compétences[[#This Row],[Salarié (NOM Prénom)]],Salariés[NOM et Prénom],Salariés[Service])=0,"",_xlfn.XLOOKUP(Compétences[[#This Row],[Salarié (NOM Prénom)]],Salariés[NOM et Prénom],Salariés[Service])))</f>
        <v>IT</v>
      </c>
      <c r="J480" s="43">
        <f>_xlfn.AGGREGATE(3,5,Compétences[[#This Row],[Salarié (NOM Prénom)]])</f>
        <v>1</v>
      </c>
    </row>
    <row r="481" spans="1:10" ht="16">
      <c r="A481" s="1" t="s">
        <v>151</v>
      </c>
      <c r="B481" s="1" t="s">
        <v>88</v>
      </c>
      <c r="C481" s="1" t="s">
        <v>89</v>
      </c>
      <c r="D481" s="21">
        <v>3</v>
      </c>
      <c r="E481" s="40">
        <v>3</v>
      </c>
      <c r="F481"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1"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1" s="42" t="str">
        <f>IF(Compétences[[#This Row],[Salarié (NOM Prénom)]]="","",IF(_xlfn.XLOOKUP(Compétences[[#This Row],[Salarié (NOM Prénom)]],Salariés[NOM et Prénom],Salariés[Sexe])=0,"",_xlfn.XLOOKUP(Compétences[[#This Row],[Salarié (NOM Prénom)]],Salariés[NOM et Prénom],Salariés[Sexe])))</f>
        <v>Femme</v>
      </c>
      <c r="I481" s="42" t="str">
        <f>IF(Compétences[[#This Row],[Salarié (NOM Prénom)]]="","",IF(_xlfn.XLOOKUP(Compétences[[#This Row],[Salarié (NOM Prénom)]],Salariés[NOM et Prénom],Salariés[Service])=0,"",_xlfn.XLOOKUP(Compétences[[#This Row],[Salarié (NOM Prénom)]],Salariés[NOM et Prénom],Salariés[Service])))</f>
        <v>IT</v>
      </c>
      <c r="J481" s="43">
        <f>_xlfn.AGGREGATE(3,5,Compétences[[#This Row],[Salarié (NOM Prénom)]])</f>
        <v>1</v>
      </c>
    </row>
    <row r="482" spans="1:10" ht="16">
      <c r="A482" s="1" t="s">
        <v>151</v>
      </c>
      <c r="B482" s="1" t="s">
        <v>88</v>
      </c>
      <c r="C482" s="1" t="s">
        <v>108</v>
      </c>
      <c r="D482" s="21">
        <v>3</v>
      </c>
      <c r="E482" s="40">
        <v>1</v>
      </c>
      <c r="F482"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2"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2" s="42" t="str">
        <f>IF(Compétences[[#This Row],[Salarié (NOM Prénom)]]="","",IF(_xlfn.XLOOKUP(Compétences[[#This Row],[Salarié (NOM Prénom)]],Salariés[NOM et Prénom],Salariés[Sexe])=0,"",_xlfn.XLOOKUP(Compétences[[#This Row],[Salarié (NOM Prénom)]],Salariés[NOM et Prénom],Salariés[Sexe])))</f>
        <v>Femme</v>
      </c>
      <c r="I482" s="42" t="str">
        <f>IF(Compétences[[#This Row],[Salarié (NOM Prénom)]]="","",IF(_xlfn.XLOOKUP(Compétences[[#This Row],[Salarié (NOM Prénom)]],Salariés[NOM et Prénom],Salariés[Service])=0,"",_xlfn.XLOOKUP(Compétences[[#This Row],[Salarié (NOM Prénom)]],Salariés[NOM et Prénom],Salariés[Service])))</f>
        <v>IT</v>
      </c>
      <c r="J482" s="43">
        <f>_xlfn.AGGREGATE(3,5,Compétences[[#This Row],[Salarié (NOM Prénom)]])</f>
        <v>1</v>
      </c>
    </row>
    <row r="483" spans="1:10" ht="16">
      <c r="A483" s="1" t="s">
        <v>151</v>
      </c>
      <c r="B483" s="1" t="s">
        <v>88</v>
      </c>
      <c r="C483" s="1" t="s">
        <v>120</v>
      </c>
      <c r="D483" s="21">
        <v>4</v>
      </c>
      <c r="E483" s="40">
        <v>3</v>
      </c>
      <c r="F483"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3"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3" s="42" t="str">
        <f>IF(Compétences[[#This Row],[Salarié (NOM Prénom)]]="","",IF(_xlfn.XLOOKUP(Compétences[[#This Row],[Salarié (NOM Prénom)]],Salariés[NOM et Prénom],Salariés[Sexe])=0,"",_xlfn.XLOOKUP(Compétences[[#This Row],[Salarié (NOM Prénom)]],Salariés[NOM et Prénom],Salariés[Sexe])))</f>
        <v>Femme</v>
      </c>
      <c r="I483" s="42" t="str">
        <f>IF(Compétences[[#This Row],[Salarié (NOM Prénom)]]="","",IF(_xlfn.XLOOKUP(Compétences[[#This Row],[Salarié (NOM Prénom)]],Salariés[NOM et Prénom],Salariés[Service])=0,"",_xlfn.XLOOKUP(Compétences[[#This Row],[Salarié (NOM Prénom)]],Salariés[NOM et Prénom],Salariés[Service])))</f>
        <v>IT</v>
      </c>
      <c r="J483" s="43">
        <f>_xlfn.AGGREGATE(3,5,Compétences[[#This Row],[Salarié (NOM Prénom)]])</f>
        <v>1</v>
      </c>
    </row>
    <row r="484" spans="1:10" ht="16">
      <c r="A484" s="1" t="s">
        <v>151</v>
      </c>
      <c r="B484" s="1" t="s">
        <v>88</v>
      </c>
      <c r="C484" s="1" t="s">
        <v>122</v>
      </c>
      <c r="D484" s="21">
        <v>3</v>
      </c>
      <c r="E484" s="40">
        <v>4</v>
      </c>
      <c r="F484"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4"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4" s="42" t="str">
        <f>IF(Compétences[[#This Row],[Salarié (NOM Prénom)]]="","",IF(_xlfn.XLOOKUP(Compétences[[#This Row],[Salarié (NOM Prénom)]],Salariés[NOM et Prénom],Salariés[Sexe])=0,"",_xlfn.XLOOKUP(Compétences[[#This Row],[Salarié (NOM Prénom)]],Salariés[NOM et Prénom],Salariés[Sexe])))</f>
        <v>Femme</v>
      </c>
      <c r="I484" s="42" t="str">
        <f>IF(Compétences[[#This Row],[Salarié (NOM Prénom)]]="","",IF(_xlfn.XLOOKUP(Compétences[[#This Row],[Salarié (NOM Prénom)]],Salariés[NOM et Prénom],Salariés[Service])=0,"",_xlfn.XLOOKUP(Compétences[[#This Row],[Salarié (NOM Prénom)]],Salariés[NOM et Prénom],Salariés[Service])))</f>
        <v>IT</v>
      </c>
      <c r="J484" s="43">
        <f>_xlfn.AGGREGATE(3,5,Compétences[[#This Row],[Salarié (NOM Prénom)]])</f>
        <v>1</v>
      </c>
    </row>
    <row r="485" spans="1:10" ht="16">
      <c r="A485" s="1" t="s">
        <v>151</v>
      </c>
      <c r="B485" s="1" t="s">
        <v>88</v>
      </c>
      <c r="C485" s="1" t="s">
        <v>130</v>
      </c>
      <c r="D485" s="21">
        <v>2</v>
      </c>
      <c r="E485" s="40">
        <v>4</v>
      </c>
      <c r="F485"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5"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5" s="42" t="str">
        <f>IF(Compétences[[#This Row],[Salarié (NOM Prénom)]]="","",IF(_xlfn.XLOOKUP(Compétences[[#This Row],[Salarié (NOM Prénom)]],Salariés[NOM et Prénom],Salariés[Sexe])=0,"",_xlfn.XLOOKUP(Compétences[[#This Row],[Salarié (NOM Prénom)]],Salariés[NOM et Prénom],Salariés[Sexe])))</f>
        <v>Femme</v>
      </c>
      <c r="I485" s="42" t="str">
        <f>IF(Compétences[[#This Row],[Salarié (NOM Prénom)]]="","",IF(_xlfn.XLOOKUP(Compétences[[#This Row],[Salarié (NOM Prénom)]],Salariés[NOM et Prénom],Salariés[Service])=0,"",_xlfn.XLOOKUP(Compétences[[#This Row],[Salarié (NOM Prénom)]],Salariés[NOM et Prénom],Salariés[Service])))</f>
        <v>IT</v>
      </c>
      <c r="J485" s="43">
        <f>_xlfn.AGGREGATE(3,5,Compétences[[#This Row],[Salarié (NOM Prénom)]])</f>
        <v>1</v>
      </c>
    </row>
    <row r="486" spans="1:10" ht="16">
      <c r="A486" s="1" t="s">
        <v>151</v>
      </c>
      <c r="B486" s="1" t="s">
        <v>88</v>
      </c>
      <c r="C486" s="1" t="s">
        <v>135</v>
      </c>
      <c r="D486" s="21">
        <v>1</v>
      </c>
      <c r="E486" s="40">
        <v>3</v>
      </c>
      <c r="F486"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6"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6" s="42" t="str">
        <f>IF(Compétences[[#This Row],[Salarié (NOM Prénom)]]="","",IF(_xlfn.XLOOKUP(Compétences[[#This Row],[Salarié (NOM Prénom)]],Salariés[NOM et Prénom],Salariés[Sexe])=0,"",_xlfn.XLOOKUP(Compétences[[#This Row],[Salarié (NOM Prénom)]],Salariés[NOM et Prénom],Salariés[Sexe])))</f>
        <v>Femme</v>
      </c>
      <c r="I486" s="42" t="str">
        <f>IF(Compétences[[#This Row],[Salarié (NOM Prénom)]]="","",IF(_xlfn.XLOOKUP(Compétences[[#This Row],[Salarié (NOM Prénom)]],Salariés[NOM et Prénom],Salariés[Service])=0,"",_xlfn.XLOOKUP(Compétences[[#This Row],[Salarié (NOM Prénom)]],Salariés[NOM et Prénom],Salariés[Service])))</f>
        <v>IT</v>
      </c>
      <c r="J486" s="43">
        <f>_xlfn.AGGREGATE(3,5,Compétences[[#This Row],[Salarié (NOM Prénom)]])</f>
        <v>1</v>
      </c>
    </row>
    <row r="487" spans="1:10" ht="16">
      <c r="A487" s="1" t="s">
        <v>151</v>
      </c>
      <c r="B487" s="1" t="s">
        <v>88</v>
      </c>
      <c r="C487" s="1" t="s">
        <v>145</v>
      </c>
      <c r="D487" s="21">
        <v>1</v>
      </c>
      <c r="E487" s="40">
        <v>1</v>
      </c>
      <c r="F487"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7"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7" s="42" t="str">
        <f>IF(Compétences[[#This Row],[Salarié (NOM Prénom)]]="","",IF(_xlfn.XLOOKUP(Compétences[[#This Row],[Salarié (NOM Prénom)]],Salariés[NOM et Prénom],Salariés[Sexe])=0,"",_xlfn.XLOOKUP(Compétences[[#This Row],[Salarié (NOM Prénom)]],Salariés[NOM et Prénom],Salariés[Sexe])))</f>
        <v>Femme</v>
      </c>
      <c r="I487" s="42" t="str">
        <f>IF(Compétences[[#This Row],[Salarié (NOM Prénom)]]="","",IF(_xlfn.XLOOKUP(Compétences[[#This Row],[Salarié (NOM Prénom)]],Salariés[NOM et Prénom],Salariés[Service])=0,"",_xlfn.XLOOKUP(Compétences[[#This Row],[Salarié (NOM Prénom)]],Salariés[NOM et Prénom],Salariés[Service])))</f>
        <v>IT</v>
      </c>
      <c r="J487" s="43">
        <f>_xlfn.AGGREGATE(3,5,Compétences[[#This Row],[Salarié (NOM Prénom)]])</f>
        <v>1</v>
      </c>
    </row>
    <row r="488" spans="1:10" ht="16">
      <c r="A488" s="1" t="s">
        <v>151</v>
      </c>
      <c r="B488" s="1" t="s">
        <v>94</v>
      </c>
      <c r="C488" s="1" t="s">
        <v>98</v>
      </c>
      <c r="D488" s="21">
        <v>3</v>
      </c>
      <c r="E488" s="40">
        <v>1</v>
      </c>
      <c r="F488"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8"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8" s="42" t="str">
        <f>IF(Compétences[[#This Row],[Salarié (NOM Prénom)]]="","",IF(_xlfn.XLOOKUP(Compétences[[#This Row],[Salarié (NOM Prénom)]],Salariés[NOM et Prénom],Salariés[Sexe])=0,"",_xlfn.XLOOKUP(Compétences[[#This Row],[Salarié (NOM Prénom)]],Salariés[NOM et Prénom],Salariés[Sexe])))</f>
        <v>Femme</v>
      </c>
      <c r="I488" s="42" t="str">
        <f>IF(Compétences[[#This Row],[Salarié (NOM Prénom)]]="","",IF(_xlfn.XLOOKUP(Compétences[[#This Row],[Salarié (NOM Prénom)]],Salariés[NOM et Prénom],Salariés[Service])=0,"",_xlfn.XLOOKUP(Compétences[[#This Row],[Salarié (NOM Prénom)]],Salariés[NOM et Prénom],Salariés[Service])))</f>
        <v>IT</v>
      </c>
      <c r="J488" s="43">
        <f>_xlfn.AGGREGATE(3,5,Compétences[[#This Row],[Salarié (NOM Prénom)]])</f>
        <v>1</v>
      </c>
    </row>
    <row r="489" spans="1:10" ht="16">
      <c r="A489" s="1" t="s">
        <v>151</v>
      </c>
      <c r="B489" s="1" t="s">
        <v>94</v>
      </c>
      <c r="C489" s="1" t="s">
        <v>129</v>
      </c>
      <c r="D489" s="21">
        <v>4</v>
      </c>
      <c r="E489" s="40">
        <v>2</v>
      </c>
      <c r="F489"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89"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89" s="42" t="str">
        <f>IF(Compétences[[#This Row],[Salarié (NOM Prénom)]]="","",IF(_xlfn.XLOOKUP(Compétences[[#This Row],[Salarié (NOM Prénom)]],Salariés[NOM et Prénom],Salariés[Sexe])=0,"",_xlfn.XLOOKUP(Compétences[[#This Row],[Salarié (NOM Prénom)]],Salariés[NOM et Prénom],Salariés[Sexe])))</f>
        <v>Femme</v>
      </c>
      <c r="I489" s="42" t="str">
        <f>IF(Compétences[[#This Row],[Salarié (NOM Prénom)]]="","",IF(_xlfn.XLOOKUP(Compétences[[#This Row],[Salarié (NOM Prénom)]],Salariés[NOM et Prénom],Salariés[Service])=0,"",_xlfn.XLOOKUP(Compétences[[#This Row],[Salarié (NOM Prénom)]],Salariés[NOM et Prénom],Salariés[Service])))</f>
        <v>IT</v>
      </c>
      <c r="J489" s="43">
        <f>_xlfn.AGGREGATE(3,5,Compétences[[#This Row],[Salarié (NOM Prénom)]])</f>
        <v>1</v>
      </c>
    </row>
    <row r="490" spans="1:10" ht="16">
      <c r="A490" s="1" t="s">
        <v>151</v>
      </c>
      <c r="B490" s="1" t="s">
        <v>94</v>
      </c>
      <c r="C490" s="1" t="s">
        <v>147</v>
      </c>
      <c r="D490" s="21">
        <v>2</v>
      </c>
      <c r="E490" s="40">
        <v>1</v>
      </c>
      <c r="F490" s="41" t="str">
        <f>IF(Compétences[[#This Row],[Salarié (NOM Prénom)]]="","",IF(_xlfn.XLOOKUP(Compétences[[#This Row],[Salarié (NOM Prénom)]],Salariés[NOM et Prénom],Salariés[Métier actuel])=0,"",_xlfn.XLOOKUP(Compétences[[#This Row],[Salarié (NOM Prénom)]],Salariés[NOM et Prénom],Salariés[Métier actuel])))</f>
        <v>Ingénieur système</v>
      </c>
      <c r="G490" s="42" t="str">
        <f>IF(Compétences[[#This Row],[Salarié (NOM Prénom)]]="","",IF(_xlfn.XLOOKUP(Compétences[[#This Row],[Salarié (NOM Prénom)]],Salariés[NOM et Prénom],Salariés[N+1 (NOM Prénom)])=0,"",_xlfn.XLOOKUP(Compétences[[#This Row],[Salarié (NOM Prénom)]],Salariés[NOM et Prénom],Salariés[N+1 (NOM Prénom)])))</f>
        <v>LEFRANÇOIS Julie</v>
      </c>
      <c r="H490" s="42" t="str">
        <f>IF(Compétences[[#This Row],[Salarié (NOM Prénom)]]="","",IF(_xlfn.XLOOKUP(Compétences[[#This Row],[Salarié (NOM Prénom)]],Salariés[NOM et Prénom],Salariés[Sexe])=0,"",_xlfn.XLOOKUP(Compétences[[#This Row],[Salarié (NOM Prénom)]],Salariés[NOM et Prénom],Salariés[Sexe])))</f>
        <v>Femme</v>
      </c>
      <c r="I490" s="42" t="str">
        <f>IF(Compétences[[#This Row],[Salarié (NOM Prénom)]]="","",IF(_xlfn.XLOOKUP(Compétences[[#This Row],[Salarié (NOM Prénom)]],Salariés[NOM et Prénom],Salariés[Service])=0,"",_xlfn.XLOOKUP(Compétences[[#This Row],[Salarié (NOM Prénom)]],Salariés[NOM et Prénom],Salariés[Service])))</f>
        <v>IT</v>
      </c>
      <c r="J490" s="43">
        <f>_xlfn.AGGREGATE(3,5,Compétences[[#This Row],[Salarié (NOM Prénom)]])</f>
        <v>1</v>
      </c>
    </row>
    <row r="491" spans="1:10" ht="16">
      <c r="A491" s="1" t="s">
        <v>177</v>
      </c>
      <c r="B491" s="1" t="s">
        <v>88</v>
      </c>
      <c r="C491" s="1" t="s">
        <v>89</v>
      </c>
      <c r="D491" s="21">
        <v>1</v>
      </c>
      <c r="E491" s="40">
        <v>4</v>
      </c>
      <c r="F491"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1"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1" s="42" t="str">
        <f>IF(Compétences[[#This Row],[Salarié (NOM Prénom)]]="","",IF(_xlfn.XLOOKUP(Compétences[[#This Row],[Salarié (NOM Prénom)]],Salariés[NOM et Prénom],Salariés[Sexe])=0,"",_xlfn.XLOOKUP(Compétences[[#This Row],[Salarié (NOM Prénom)]],Salariés[NOM et Prénom],Salariés[Sexe])))</f>
        <v>Homme</v>
      </c>
      <c r="I491" s="42" t="str">
        <f>IF(Compétences[[#This Row],[Salarié (NOM Prénom)]]="","",IF(_xlfn.XLOOKUP(Compétences[[#This Row],[Salarié (NOM Prénom)]],Salariés[NOM et Prénom],Salariés[Service])=0,"",_xlfn.XLOOKUP(Compétences[[#This Row],[Salarié (NOM Prénom)]],Salariés[NOM et Prénom],Salariés[Service])))</f>
        <v>Production</v>
      </c>
      <c r="J491" s="43">
        <f>_xlfn.AGGREGATE(3,5,Compétences[[#This Row],[Salarié (NOM Prénom)]])</f>
        <v>1</v>
      </c>
    </row>
    <row r="492" spans="1:10" ht="16">
      <c r="A492" s="1" t="s">
        <v>177</v>
      </c>
      <c r="B492" s="1" t="s">
        <v>88</v>
      </c>
      <c r="C492" s="1" t="s">
        <v>105</v>
      </c>
      <c r="D492" s="21">
        <v>3</v>
      </c>
      <c r="E492" s="40">
        <v>2</v>
      </c>
      <c r="F492"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2"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2" s="42" t="str">
        <f>IF(Compétences[[#This Row],[Salarié (NOM Prénom)]]="","",IF(_xlfn.XLOOKUP(Compétences[[#This Row],[Salarié (NOM Prénom)]],Salariés[NOM et Prénom],Salariés[Sexe])=0,"",_xlfn.XLOOKUP(Compétences[[#This Row],[Salarié (NOM Prénom)]],Salariés[NOM et Prénom],Salariés[Sexe])))</f>
        <v>Homme</v>
      </c>
      <c r="I492" s="42" t="str">
        <f>IF(Compétences[[#This Row],[Salarié (NOM Prénom)]]="","",IF(_xlfn.XLOOKUP(Compétences[[#This Row],[Salarié (NOM Prénom)]],Salariés[NOM et Prénom],Salariés[Service])=0,"",_xlfn.XLOOKUP(Compétences[[#This Row],[Salarié (NOM Prénom)]],Salariés[NOM et Prénom],Salariés[Service])))</f>
        <v>Production</v>
      </c>
      <c r="J492" s="43">
        <f>_xlfn.AGGREGATE(3,5,Compétences[[#This Row],[Salarié (NOM Prénom)]])</f>
        <v>1</v>
      </c>
    </row>
    <row r="493" spans="1:10" ht="16">
      <c r="A493" s="1" t="s">
        <v>177</v>
      </c>
      <c r="B493" s="1" t="s">
        <v>88</v>
      </c>
      <c r="C493" s="1" t="s">
        <v>118</v>
      </c>
      <c r="D493" s="21">
        <v>3</v>
      </c>
      <c r="E493" s="40">
        <v>1</v>
      </c>
      <c r="F493"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3"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3" s="42" t="str">
        <f>IF(Compétences[[#This Row],[Salarié (NOM Prénom)]]="","",IF(_xlfn.XLOOKUP(Compétences[[#This Row],[Salarié (NOM Prénom)]],Salariés[NOM et Prénom],Salariés[Sexe])=0,"",_xlfn.XLOOKUP(Compétences[[#This Row],[Salarié (NOM Prénom)]],Salariés[NOM et Prénom],Salariés[Sexe])))</f>
        <v>Homme</v>
      </c>
      <c r="I493" s="42" t="str">
        <f>IF(Compétences[[#This Row],[Salarié (NOM Prénom)]]="","",IF(_xlfn.XLOOKUP(Compétences[[#This Row],[Salarié (NOM Prénom)]],Salariés[NOM et Prénom],Salariés[Service])=0,"",_xlfn.XLOOKUP(Compétences[[#This Row],[Salarié (NOM Prénom)]],Salariés[NOM et Prénom],Salariés[Service])))</f>
        <v>Production</v>
      </c>
      <c r="J493" s="43">
        <f>_xlfn.AGGREGATE(3,5,Compétences[[#This Row],[Salarié (NOM Prénom)]])</f>
        <v>1</v>
      </c>
    </row>
    <row r="494" spans="1:10" ht="16">
      <c r="A494" s="1" t="s">
        <v>177</v>
      </c>
      <c r="B494" s="1" t="s">
        <v>88</v>
      </c>
      <c r="C494" s="1" t="s">
        <v>120</v>
      </c>
      <c r="D494" s="21">
        <v>2</v>
      </c>
      <c r="E494" s="40">
        <v>4</v>
      </c>
      <c r="F494"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4"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4" s="42" t="str">
        <f>IF(Compétences[[#This Row],[Salarié (NOM Prénom)]]="","",IF(_xlfn.XLOOKUP(Compétences[[#This Row],[Salarié (NOM Prénom)]],Salariés[NOM et Prénom],Salariés[Sexe])=0,"",_xlfn.XLOOKUP(Compétences[[#This Row],[Salarié (NOM Prénom)]],Salariés[NOM et Prénom],Salariés[Sexe])))</f>
        <v>Homme</v>
      </c>
      <c r="I494" s="42" t="str">
        <f>IF(Compétences[[#This Row],[Salarié (NOM Prénom)]]="","",IF(_xlfn.XLOOKUP(Compétences[[#This Row],[Salarié (NOM Prénom)]],Salariés[NOM et Prénom],Salariés[Service])=0,"",_xlfn.XLOOKUP(Compétences[[#This Row],[Salarié (NOM Prénom)]],Salariés[NOM et Prénom],Salariés[Service])))</f>
        <v>Production</v>
      </c>
      <c r="J494" s="43">
        <f>_xlfn.AGGREGATE(3,5,Compétences[[#This Row],[Salarié (NOM Prénom)]])</f>
        <v>1</v>
      </c>
    </row>
    <row r="495" spans="1:10" ht="16">
      <c r="A495" s="1" t="s">
        <v>177</v>
      </c>
      <c r="B495" s="1" t="s">
        <v>88</v>
      </c>
      <c r="C495" s="1" t="s">
        <v>126</v>
      </c>
      <c r="D495" s="21">
        <v>4</v>
      </c>
      <c r="E495" s="40">
        <v>3</v>
      </c>
      <c r="F495"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5"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5" s="42" t="str">
        <f>IF(Compétences[[#This Row],[Salarié (NOM Prénom)]]="","",IF(_xlfn.XLOOKUP(Compétences[[#This Row],[Salarié (NOM Prénom)]],Salariés[NOM et Prénom],Salariés[Sexe])=0,"",_xlfn.XLOOKUP(Compétences[[#This Row],[Salarié (NOM Prénom)]],Salariés[NOM et Prénom],Salariés[Sexe])))</f>
        <v>Homme</v>
      </c>
      <c r="I495" s="42" t="str">
        <f>IF(Compétences[[#This Row],[Salarié (NOM Prénom)]]="","",IF(_xlfn.XLOOKUP(Compétences[[#This Row],[Salarié (NOM Prénom)]],Salariés[NOM et Prénom],Salariés[Service])=0,"",_xlfn.XLOOKUP(Compétences[[#This Row],[Salarié (NOM Prénom)]],Salariés[NOM et Prénom],Salariés[Service])))</f>
        <v>Production</v>
      </c>
      <c r="J495" s="43">
        <f>_xlfn.AGGREGATE(3,5,Compétences[[#This Row],[Salarié (NOM Prénom)]])</f>
        <v>1</v>
      </c>
    </row>
    <row r="496" spans="1:10" ht="16">
      <c r="A496" s="1" t="s">
        <v>177</v>
      </c>
      <c r="B496" s="1" t="s">
        <v>88</v>
      </c>
      <c r="C496" s="1" t="s">
        <v>130</v>
      </c>
      <c r="D496" s="21">
        <v>2</v>
      </c>
      <c r="E496" s="40">
        <v>3</v>
      </c>
      <c r="F496"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6"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6" s="42" t="str">
        <f>IF(Compétences[[#This Row],[Salarié (NOM Prénom)]]="","",IF(_xlfn.XLOOKUP(Compétences[[#This Row],[Salarié (NOM Prénom)]],Salariés[NOM et Prénom],Salariés[Sexe])=0,"",_xlfn.XLOOKUP(Compétences[[#This Row],[Salarié (NOM Prénom)]],Salariés[NOM et Prénom],Salariés[Sexe])))</f>
        <v>Homme</v>
      </c>
      <c r="I496" s="42" t="str">
        <f>IF(Compétences[[#This Row],[Salarié (NOM Prénom)]]="","",IF(_xlfn.XLOOKUP(Compétences[[#This Row],[Salarié (NOM Prénom)]],Salariés[NOM et Prénom],Salariés[Service])=0,"",_xlfn.XLOOKUP(Compétences[[#This Row],[Salarié (NOM Prénom)]],Salariés[NOM et Prénom],Salariés[Service])))</f>
        <v>Production</v>
      </c>
      <c r="J496" s="43">
        <f>_xlfn.AGGREGATE(3,5,Compétences[[#This Row],[Salarié (NOM Prénom)]])</f>
        <v>1</v>
      </c>
    </row>
    <row r="497" spans="1:10" ht="16">
      <c r="A497" s="1" t="s">
        <v>177</v>
      </c>
      <c r="B497" s="1" t="s">
        <v>88</v>
      </c>
      <c r="C497" s="1" t="s">
        <v>135</v>
      </c>
      <c r="D497" s="21">
        <v>2</v>
      </c>
      <c r="E497" s="40">
        <v>1</v>
      </c>
      <c r="F497"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7"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7" s="42" t="str">
        <f>IF(Compétences[[#This Row],[Salarié (NOM Prénom)]]="","",IF(_xlfn.XLOOKUP(Compétences[[#This Row],[Salarié (NOM Prénom)]],Salariés[NOM et Prénom],Salariés[Sexe])=0,"",_xlfn.XLOOKUP(Compétences[[#This Row],[Salarié (NOM Prénom)]],Salariés[NOM et Prénom],Salariés[Sexe])))</f>
        <v>Homme</v>
      </c>
      <c r="I497" s="42" t="str">
        <f>IF(Compétences[[#This Row],[Salarié (NOM Prénom)]]="","",IF(_xlfn.XLOOKUP(Compétences[[#This Row],[Salarié (NOM Prénom)]],Salariés[NOM et Prénom],Salariés[Service])=0,"",_xlfn.XLOOKUP(Compétences[[#This Row],[Salarié (NOM Prénom)]],Salariés[NOM et Prénom],Salariés[Service])))</f>
        <v>Production</v>
      </c>
      <c r="J497" s="43">
        <f>_xlfn.AGGREGATE(3,5,Compétences[[#This Row],[Salarié (NOM Prénom)]])</f>
        <v>1</v>
      </c>
    </row>
    <row r="498" spans="1:10" ht="16">
      <c r="A498" s="1" t="s">
        <v>177</v>
      </c>
      <c r="B498" s="1" t="s">
        <v>88</v>
      </c>
      <c r="C498" s="1" t="s">
        <v>145</v>
      </c>
      <c r="D498" s="21">
        <v>4</v>
      </c>
      <c r="E498" s="40">
        <v>4</v>
      </c>
      <c r="F498"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8"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8" s="42" t="str">
        <f>IF(Compétences[[#This Row],[Salarié (NOM Prénom)]]="","",IF(_xlfn.XLOOKUP(Compétences[[#This Row],[Salarié (NOM Prénom)]],Salariés[NOM et Prénom],Salariés[Sexe])=0,"",_xlfn.XLOOKUP(Compétences[[#This Row],[Salarié (NOM Prénom)]],Salariés[NOM et Prénom],Salariés[Sexe])))</f>
        <v>Homme</v>
      </c>
      <c r="I498" s="42" t="str">
        <f>IF(Compétences[[#This Row],[Salarié (NOM Prénom)]]="","",IF(_xlfn.XLOOKUP(Compétences[[#This Row],[Salarié (NOM Prénom)]],Salariés[NOM et Prénom],Salariés[Service])=0,"",_xlfn.XLOOKUP(Compétences[[#This Row],[Salarié (NOM Prénom)]],Salariés[NOM et Prénom],Salariés[Service])))</f>
        <v>Production</v>
      </c>
      <c r="J498" s="43">
        <f>_xlfn.AGGREGATE(3,5,Compétences[[#This Row],[Salarié (NOM Prénom)]])</f>
        <v>1</v>
      </c>
    </row>
    <row r="499" spans="1:10" ht="16">
      <c r="A499" s="1" t="s">
        <v>177</v>
      </c>
      <c r="B499" s="1" t="s">
        <v>94</v>
      </c>
      <c r="C499" s="1" t="s">
        <v>103</v>
      </c>
      <c r="D499" s="21">
        <v>2</v>
      </c>
      <c r="E499" s="40">
        <v>3</v>
      </c>
      <c r="F499"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499"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499" s="42" t="str">
        <f>IF(Compétences[[#This Row],[Salarié (NOM Prénom)]]="","",IF(_xlfn.XLOOKUP(Compétences[[#This Row],[Salarié (NOM Prénom)]],Salariés[NOM et Prénom],Salariés[Sexe])=0,"",_xlfn.XLOOKUP(Compétences[[#This Row],[Salarié (NOM Prénom)]],Salariés[NOM et Prénom],Salariés[Sexe])))</f>
        <v>Homme</v>
      </c>
      <c r="I499" s="42" t="str">
        <f>IF(Compétences[[#This Row],[Salarié (NOM Prénom)]]="","",IF(_xlfn.XLOOKUP(Compétences[[#This Row],[Salarié (NOM Prénom)]],Salariés[NOM et Prénom],Salariés[Service])=0,"",_xlfn.XLOOKUP(Compétences[[#This Row],[Salarié (NOM Prénom)]],Salariés[NOM et Prénom],Salariés[Service])))</f>
        <v>Production</v>
      </c>
      <c r="J499" s="43">
        <f>_xlfn.AGGREGATE(3,5,Compétences[[#This Row],[Salarié (NOM Prénom)]])</f>
        <v>1</v>
      </c>
    </row>
    <row r="500" spans="1:10" ht="16">
      <c r="A500" s="1" t="s">
        <v>177</v>
      </c>
      <c r="B500" s="1" t="s">
        <v>94</v>
      </c>
      <c r="C500" s="1" t="s">
        <v>129</v>
      </c>
      <c r="D500" s="21">
        <v>3</v>
      </c>
      <c r="E500" s="40">
        <v>3</v>
      </c>
      <c r="F500"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500"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00" s="42" t="str">
        <f>IF(Compétences[[#This Row],[Salarié (NOM Prénom)]]="","",IF(_xlfn.XLOOKUP(Compétences[[#This Row],[Salarié (NOM Prénom)]],Salariés[NOM et Prénom],Salariés[Sexe])=0,"",_xlfn.XLOOKUP(Compétences[[#This Row],[Salarié (NOM Prénom)]],Salariés[NOM et Prénom],Salariés[Sexe])))</f>
        <v>Homme</v>
      </c>
      <c r="I500" s="42" t="str">
        <f>IF(Compétences[[#This Row],[Salarié (NOM Prénom)]]="","",IF(_xlfn.XLOOKUP(Compétences[[#This Row],[Salarié (NOM Prénom)]],Salariés[NOM et Prénom],Salariés[Service])=0,"",_xlfn.XLOOKUP(Compétences[[#This Row],[Salarié (NOM Prénom)]],Salariés[NOM et Prénom],Salariés[Service])))</f>
        <v>Production</v>
      </c>
      <c r="J500" s="43">
        <f>_xlfn.AGGREGATE(3,5,Compétences[[#This Row],[Salarié (NOM Prénom)]])</f>
        <v>1</v>
      </c>
    </row>
    <row r="501" spans="1:10" ht="16">
      <c r="A501" s="1" t="s">
        <v>177</v>
      </c>
      <c r="B501" s="1" t="s">
        <v>94</v>
      </c>
      <c r="C501" s="1" t="s">
        <v>133</v>
      </c>
      <c r="D501" s="21">
        <v>3</v>
      </c>
      <c r="E501" s="40">
        <v>4</v>
      </c>
      <c r="F501"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501"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01" s="42" t="str">
        <f>IF(Compétences[[#This Row],[Salarié (NOM Prénom)]]="","",IF(_xlfn.XLOOKUP(Compétences[[#This Row],[Salarié (NOM Prénom)]],Salariés[NOM et Prénom],Salariés[Sexe])=0,"",_xlfn.XLOOKUP(Compétences[[#This Row],[Salarié (NOM Prénom)]],Salariés[NOM et Prénom],Salariés[Sexe])))</f>
        <v>Homme</v>
      </c>
      <c r="I501" s="42" t="str">
        <f>IF(Compétences[[#This Row],[Salarié (NOM Prénom)]]="","",IF(_xlfn.XLOOKUP(Compétences[[#This Row],[Salarié (NOM Prénom)]],Salariés[NOM et Prénom],Salariés[Service])=0,"",_xlfn.XLOOKUP(Compétences[[#This Row],[Salarié (NOM Prénom)]],Salariés[NOM et Prénom],Salariés[Service])))</f>
        <v>Production</v>
      </c>
      <c r="J501" s="43">
        <f>_xlfn.AGGREGATE(3,5,Compétences[[#This Row],[Salarié (NOM Prénom)]])</f>
        <v>1</v>
      </c>
    </row>
    <row r="502" spans="1:10" ht="16">
      <c r="A502" s="1" t="s">
        <v>177</v>
      </c>
      <c r="B502" s="1" t="s">
        <v>94</v>
      </c>
      <c r="C502" s="1" t="s">
        <v>136</v>
      </c>
      <c r="D502" s="21">
        <v>2</v>
      </c>
      <c r="E502" s="40">
        <v>2</v>
      </c>
      <c r="F502" s="41" t="str">
        <f>IF(Compétences[[#This Row],[Salarié (NOM Prénom)]]="","",IF(_xlfn.XLOOKUP(Compétences[[#This Row],[Salarié (NOM Prénom)]],Salariés[NOM et Prénom],Salariés[Métier actuel])=0,"",_xlfn.XLOOKUP(Compétences[[#This Row],[Salarié (NOM Prénom)]],Salariés[NOM et Prénom],Salariés[Métier actuel])))</f>
        <v>Ingénieur de production</v>
      </c>
      <c r="G502"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02" s="42" t="str">
        <f>IF(Compétences[[#This Row],[Salarié (NOM Prénom)]]="","",IF(_xlfn.XLOOKUP(Compétences[[#This Row],[Salarié (NOM Prénom)]],Salariés[NOM et Prénom],Salariés[Sexe])=0,"",_xlfn.XLOOKUP(Compétences[[#This Row],[Salarié (NOM Prénom)]],Salariés[NOM et Prénom],Salariés[Sexe])))</f>
        <v>Homme</v>
      </c>
      <c r="I502" s="42" t="str">
        <f>IF(Compétences[[#This Row],[Salarié (NOM Prénom)]]="","",IF(_xlfn.XLOOKUP(Compétences[[#This Row],[Salarié (NOM Prénom)]],Salariés[NOM et Prénom],Salariés[Service])=0,"",_xlfn.XLOOKUP(Compétences[[#This Row],[Salarié (NOM Prénom)]],Salariés[NOM et Prénom],Salariés[Service])))</f>
        <v>Production</v>
      </c>
      <c r="J502" s="43">
        <f>_xlfn.AGGREGATE(3,5,Compétences[[#This Row],[Salarié (NOM Prénom)]])</f>
        <v>1</v>
      </c>
    </row>
    <row r="503" spans="1:10" ht="16">
      <c r="A503" s="1" t="s">
        <v>102</v>
      </c>
      <c r="B503" s="1" t="s">
        <v>88</v>
      </c>
      <c r="C503" s="1" t="s">
        <v>108</v>
      </c>
      <c r="D503" s="21">
        <v>3</v>
      </c>
      <c r="E503" s="40">
        <v>4</v>
      </c>
      <c r="F503"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3"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3" s="42" t="str">
        <f>IF(Compétences[[#This Row],[Salarié (NOM Prénom)]]="","",IF(_xlfn.XLOOKUP(Compétences[[#This Row],[Salarié (NOM Prénom)]],Salariés[NOM et Prénom],Salariés[Sexe])=0,"",_xlfn.XLOOKUP(Compétences[[#This Row],[Salarié (NOM Prénom)]],Salariés[NOM et Prénom],Salariés[Sexe])))</f>
        <v>Homme</v>
      </c>
      <c r="I503" s="42" t="str">
        <f>IF(Compétences[[#This Row],[Salarié (NOM Prénom)]]="","",IF(_xlfn.XLOOKUP(Compétences[[#This Row],[Salarié (NOM Prénom)]],Salariés[NOM et Prénom],Salariés[Service])=0,"",_xlfn.XLOOKUP(Compétences[[#This Row],[Salarié (NOM Prénom)]],Salariés[NOM et Prénom],Salariés[Service])))</f>
        <v>Finance</v>
      </c>
      <c r="J503" s="43">
        <f>_xlfn.AGGREGATE(3,5,Compétences[[#This Row],[Salarié (NOM Prénom)]])</f>
        <v>1</v>
      </c>
    </row>
    <row r="504" spans="1:10" ht="16">
      <c r="A504" s="1" t="s">
        <v>102</v>
      </c>
      <c r="B504" s="1" t="s">
        <v>88</v>
      </c>
      <c r="C504" s="1" t="s">
        <v>114</v>
      </c>
      <c r="D504" s="21">
        <v>2</v>
      </c>
      <c r="E504" s="40">
        <v>3</v>
      </c>
      <c r="F504"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4"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4" s="42" t="str">
        <f>IF(Compétences[[#This Row],[Salarié (NOM Prénom)]]="","",IF(_xlfn.XLOOKUP(Compétences[[#This Row],[Salarié (NOM Prénom)]],Salariés[NOM et Prénom],Salariés[Sexe])=0,"",_xlfn.XLOOKUP(Compétences[[#This Row],[Salarié (NOM Prénom)]],Salariés[NOM et Prénom],Salariés[Sexe])))</f>
        <v>Homme</v>
      </c>
      <c r="I504" s="42" t="str">
        <f>IF(Compétences[[#This Row],[Salarié (NOM Prénom)]]="","",IF(_xlfn.XLOOKUP(Compétences[[#This Row],[Salarié (NOM Prénom)]],Salariés[NOM et Prénom],Salariés[Service])=0,"",_xlfn.XLOOKUP(Compétences[[#This Row],[Salarié (NOM Prénom)]],Salariés[NOM et Prénom],Salariés[Service])))</f>
        <v>Finance</v>
      </c>
      <c r="J504" s="43">
        <f>_xlfn.AGGREGATE(3,5,Compétences[[#This Row],[Salarié (NOM Prénom)]])</f>
        <v>1</v>
      </c>
    </row>
    <row r="505" spans="1:10" ht="16">
      <c r="A505" s="1" t="s">
        <v>102</v>
      </c>
      <c r="B505" s="1" t="s">
        <v>88</v>
      </c>
      <c r="C505" s="1" t="s">
        <v>127</v>
      </c>
      <c r="D505" s="21">
        <v>1</v>
      </c>
      <c r="E505" s="40">
        <v>2</v>
      </c>
      <c r="F505"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5"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5" s="42" t="str">
        <f>IF(Compétences[[#This Row],[Salarié (NOM Prénom)]]="","",IF(_xlfn.XLOOKUP(Compétences[[#This Row],[Salarié (NOM Prénom)]],Salariés[NOM et Prénom],Salariés[Sexe])=0,"",_xlfn.XLOOKUP(Compétences[[#This Row],[Salarié (NOM Prénom)]],Salariés[NOM et Prénom],Salariés[Sexe])))</f>
        <v>Homme</v>
      </c>
      <c r="I505" s="42" t="str">
        <f>IF(Compétences[[#This Row],[Salarié (NOM Prénom)]]="","",IF(_xlfn.XLOOKUP(Compétences[[#This Row],[Salarié (NOM Prénom)]],Salariés[NOM et Prénom],Salariés[Service])=0,"",_xlfn.XLOOKUP(Compétences[[#This Row],[Salarié (NOM Prénom)]],Salariés[NOM et Prénom],Salariés[Service])))</f>
        <v>Finance</v>
      </c>
      <c r="J505" s="43">
        <f>_xlfn.AGGREGATE(3,5,Compétences[[#This Row],[Salarié (NOM Prénom)]])</f>
        <v>1</v>
      </c>
    </row>
    <row r="506" spans="1:10" ht="16">
      <c r="A506" s="1" t="s">
        <v>102</v>
      </c>
      <c r="B506" s="1" t="s">
        <v>94</v>
      </c>
      <c r="C506" s="1" t="s">
        <v>98</v>
      </c>
      <c r="D506" s="21">
        <v>1</v>
      </c>
      <c r="E506" s="40">
        <v>3</v>
      </c>
      <c r="F506"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6"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6" s="42" t="str">
        <f>IF(Compétences[[#This Row],[Salarié (NOM Prénom)]]="","",IF(_xlfn.XLOOKUP(Compétences[[#This Row],[Salarié (NOM Prénom)]],Salariés[NOM et Prénom],Salariés[Sexe])=0,"",_xlfn.XLOOKUP(Compétences[[#This Row],[Salarié (NOM Prénom)]],Salariés[NOM et Prénom],Salariés[Sexe])))</f>
        <v>Homme</v>
      </c>
      <c r="I506" s="42" t="str">
        <f>IF(Compétences[[#This Row],[Salarié (NOM Prénom)]]="","",IF(_xlfn.XLOOKUP(Compétences[[#This Row],[Salarié (NOM Prénom)]],Salariés[NOM et Prénom],Salariés[Service])=0,"",_xlfn.XLOOKUP(Compétences[[#This Row],[Salarié (NOM Prénom)]],Salariés[NOM et Prénom],Salariés[Service])))</f>
        <v>Finance</v>
      </c>
      <c r="J506" s="43">
        <f>_xlfn.AGGREGATE(3,5,Compétences[[#This Row],[Salarié (NOM Prénom)]])</f>
        <v>1</v>
      </c>
    </row>
    <row r="507" spans="1:10" ht="16">
      <c r="A507" s="1" t="s">
        <v>102</v>
      </c>
      <c r="B507" s="1" t="s">
        <v>94</v>
      </c>
      <c r="C507" s="1" t="s">
        <v>116</v>
      </c>
      <c r="D507" s="21">
        <v>3</v>
      </c>
      <c r="E507" s="40">
        <v>1</v>
      </c>
      <c r="F507"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7"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7" s="42" t="str">
        <f>IF(Compétences[[#This Row],[Salarié (NOM Prénom)]]="","",IF(_xlfn.XLOOKUP(Compétences[[#This Row],[Salarié (NOM Prénom)]],Salariés[NOM et Prénom],Salariés[Sexe])=0,"",_xlfn.XLOOKUP(Compétences[[#This Row],[Salarié (NOM Prénom)]],Salariés[NOM et Prénom],Salariés[Sexe])))</f>
        <v>Homme</v>
      </c>
      <c r="I507" s="42" t="str">
        <f>IF(Compétences[[#This Row],[Salarié (NOM Prénom)]]="","",IF(_xlfn.XLOOKUP(Compétences[[#This Row],[Salarié (NOM Prénom)]],Salariés[NOM et Prénom],Salariés[Service])=0,"",_xlfn.XLOOKUP(Compétences[[#This Row],[Salarié (NOM Prénom)]],Salariés[NOM et Prénom],Salariés[Service])))</f>
        <v>Finance</v>
      </c>
      <c r="J507" s="43">
        <f>_xlfn.AGGREGATE(3,5,Compétences[[#This Row],[Salarié (NOM Prénom)]])</f>
        <v>1</v>
      </c>
    </row>
    <row r="508" spans="1:10" ht="16">
      <c r="A508" s="1" t="s">
        <v>102</v>
      </c>
      <c r="B508" s="1" t="s">
        <v>94</v>
      </c>
      <c r="C508" s="1" t="s">
        <v>128</v>
      </c>
      <c r="D508" s="21">
        <v>3</v>
      </c>
      <c r="E508" s="40">
        <v>4</v>
      </c>
      <c r="F508"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8"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8" s="42" t="str">
        <f>IF(Compétences[[#This Row],[Salarié (NOM Prénom)]]="","",IF(_xlfn.XLOOKUP(Compétences[[#This Row],[Salarié (NOM Prénom)]],Salariés[NOM et Prénom],Salariés[Sexe])=0,"",_xlfn.XLOOKUP(Compétences[[#This Row],[Salarié (NOM Prénom)]],Salariés[NOM et Prénom],Salariés[Sexe])))</f>
        <v>Homme</v>
      </c>
      <c r="I508" s="42" t="str">
        <f>IF(Compétences[[#This Row],[Salarié (NOM Prénom)]]="","",IF(_xlfn.XLOOKUP(Compétences[[#This Row],[Salarié (NOM Prénom)]],Salariés[NOM et Prénom],Salariés[Service])=0,"",_xlfn.XLOOKUP(Compétences[[#This Row],[Salarié (NOM Prénom)]],Salariés[NOM et Prénom],Salariés[Service])))</f>
        <v>Finance</v>
      </c>
      <c r="J508" s="43">
        <f>_xlfn.AGGREGATE(3,5,Compétences[[#This Row],[Salarié (NOM Prénom)]])</f>
        <v>1</v>
      </c>
    </row>
    <row r="509" spans="1:10" ht="16">
      <c r="A509" s="1" t="s">
        <v>102</v>
      </c>
      <c r="B509" s="1" t="s">
        <v>94</v>
      </c>
      <c r="C509" s="1" t="s">
        <v>133</v>
      </c>
      <c r="D509" s="21">
        <v>3</v>
      </c>
      <c r="E509" s="40">
        <v>2</v>
      </c>
      <c r="F509"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09" s="42" t="str">
        <f>IF(Compétences[[#This Row],[Salarié (NOM Prénom)]]="","",IF(_xlfn.XLOOKUP(Compétences[[#This Row],[Salarié (NOM Prénom)]],Salariés[NOM et Prénom],Salariés[N+1 (NOM Prénom)])=0,"",_xlfn.XLOOKUP(Compétences[[#This Row],[Salarié (NOM Prénom)]],Salariés[NOM et Prénom],Salariés[N+1 (NOM Prénom)])))</f>
        <v>SADOUL Gwenaël</v>
      </c>
      <c r="H509" s="42" t="str">
        <f>IF(Compétences[[#This Row],[Salarié (NOM Prénom)]]="","",IF(_xlfn.XLOOKUP(Compétences[[#This Row],[Salarié (NOM Prénom)]],Salariés[NOM et Prénom],Salariés[Sexe])=0,"",_xlfn.XLOOKUP(Compétences[[#This Row],[Salarié (NOM Prénom)]],Salariés[NOM et Prénom],Salariés[Sexe])))</f>
        <v>Homme</v>
      </c>
      <c r="I509" s="42" t="str">
        <f>IF(Compétences[[#This Row],[Salarié (NOM Prénom)]]="","",IF(_xlfn.XLOOKUP(Compétences[[#This Row],[Salarié (NOM Prénom)]],Salariés[NOM et Prénom],Salariés[Service])=0,"",_xlfn.XLOOKUP(Compétences[[#This Row],[Salarié (NOM Prénom)]],Salariés[NOM et Prénom],Salariés[Service])))</f>
        <v>Finance</v>
      </c>
      <c r="J509" s="43">
        <f>_xlfn.AGGREGATE(3,5,Compétences[[#This Row],[Salarié (NOM Prénom)]])</f>
        <v>1</v>
      </c>
    </row>
    <row r="510" spans="1:10" ht="16">
      <c r="A510" s="1" t="s">
        <v>102</v>
      </c>
      <c r="B510" s="1" t="s">
        <v>94</v>
      </c>
      <c r="C510" s="1" t="s">
        <v>31</v>
      </c>
      <c r="D510" s="21">
        <v>3</v>
      </c>
      <c r="E510" s="40">
        <v>3</v>
      </c>
      <c r="F510"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10" s="42" t="str">
        <f>IF(Compétences[[#This Row],[Salarié (NOM Prénom)]]="","",IF(_xlfn.XLOOKUP(Compétences[[#This Row],[Salarié (NOM Prénom)]],Salariés[NOM et Prénom],Salariés[N+1 (NOM Prénom)])=0,"",_xlfn.XLOOKUP(Compétences[[#This Row],[Salarié (NOM Prénom)]],Salariés[NOM et Prénom],Salariés[N+1 (NOM Prénom)])))</f>
        <v>SADOUL Gwenaël</v>
      </c>
      <c r="H510" s="42" t="str">
        <f>IF(Compétences[[#This Row],[Salarié (NOM Prénom)]]="","",IF(_xlfn.XLOOKUP(Compétences[[#This Row],[Salarié (NOM Prénom)]],Salariés[NOM et Prénom],Salariés[Sexe])=0,"",_xlfn.XLOOKUP(Compétences[[#This Row],[Salarié (NOM Prénom)]],Salariés[NOM et Prénom],Salariés[Sexe])))</f>
        <v>Homme</v>
      </c>
      <c r="I510" s="42" t="str">
        <f>IF(Compétences[[#This Row],[Salarié (NOM Prénom)]]="","",IF(_xlfn.XLOOKUP(Compétences[[#This Row],[Salarié (NOM Prénom)]],Salariés[NOM et Prénom],Salariés[Service])=0,"",_xlfn.XLOOKUP(Compétences[[#This Row],[Salarié (NOM Prénom)]],Salariés[NOM et Prénom],Salariés[Service])))</f>
        <v>Finance</v>
      </c>
      <c r="J510" s="43">
        <f>_xlfn.AGGREGATE(3,5,Compétences[[#This Row],[Salarié (NOM Prénom)]])</f>
        <v>1</v>
      </c>
    </row>
    <row r="511" spans="1:10" ht="16">
      <c r="A511" s="1" t="s">
        <v>102</v>
      </c>
      <c r="B511" s="1" t="s">
        <v>94</v>
      </c>
      <c r="C511" s="1" t="s">
        <v>136</v>
      </c>
      <c r="D511" s="21">
        <v>3</v>
      </c>
      <c r="E511" s="40">
        <v>3</v>
      </c>
      <c r="F511" s="41" t="str">
        <f>IF(Compétences[[#This Row],[Salarié (NOM Prénom)]]="","",IF(_xlfn.XLOOKUP(Compétences[[#This Row],[Salarié (NOM Prénom)]],Salariés[NOM et Prénom],Salariés[Métier actuel])=0,"",_xlfn.XLOOKUP(Compétences[[#This Row],[Salarié (NOM Prénom)]],Salariés[NOM et Prénom],Salariés[Métier actuel])))</f>
        <v>Auditeur financier</v>
      </c>
      <c r="G511" s="42" t="str">
        <f>IF(Compétences[[#This Row],[Salarié (NOM Prénom)]]="","",IF(_xlfn.XLOOKUP(Compétences[[#This Row],[Salarié (NOM Prénom)]],Salariés[NOM et Prénom],Salariés[N+1 (NOM Prénom)])=0,"",_xlfn.XLOOKUP(Compétences[[#This Row],[Salarié (NOM Prénom)]],Salariés[NOM et Prénom],Salariés[N+1 (NOM Prénom)])))</f>
        <v>SADOUL Gwenaël</v>
      </c>
      <c r="H511" s="42" t="str">
        <f>IF(Compétences[[#This Row],[Salarié (NOM Prénom)]]="","",IF(_xlfn.XLOOKUP(Compétences[[#This Row],[Salarié (NOM Prénom)]],Salariés[NOM et Prénom],Salariés[Sexe])=0,"",_xlfn.XLOOKUP(Compétences[[#This Row],[Salarié (NOM Prénom)]],Salariés[NOM et Prénom],Salariés[Sexe])))</f>
        <v>Homme</v>
      </c>
      <c r="I511" s="42" t="str">
        <f>IF(Compétences[[#This Row],[Salarié (NOM Prénom)]]="","",IF(_xlfn.XLOOKUP(Compétences[[#This Row],[Salarié (NOM Prénom)]],Salariés[NOM et Prénom],Salariés[Service])=0,"",_xlfn.XLOOKUP(Compétences[[#This Row],[Salarié (NOM Prénom)]],Salariés[NOM et Prénom],Salariés[Service])))</f>
        <v>Finance</v>
      </c>
      <c r="J511" s="43">
        <f>_xlfn.AGGREGATE(3,5,Compétences[[#This Row],[Salarié (NOM Prénom)]])</f>
        <v>1</v>
      </c>
    </row>
    <row r="512" spans="1:10" ht="16">
      <c r="A512" s="1" t="s">
        <v>77</v>
      </c>
      <c r="B512" s="1" t="s">
        <v>88</v>
      </c>
      <c r="C512" s="1" t="s">
        <v>89</v>
      </c>
      <c r="D512" s="21">
        <v>1</v>
      </c>
      <c r="E512" s="40">
        <v>3</v>
      </c>
      <c r="F512"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12" s="42" t="str">
        <f>IF(Compétences[[#This Row],[Salarié (NOM Prénom)]]="","",IF(_xlfn.XLOOKUP(Compétences[[#This Row],[Salarié (NOM Prénom)]],Salariés[NOM et Prénom],Salariés[N+1 (NOM Prénom)])=0,"",_xlfn.XLOOKUP(Compétences[[#This Row],[Salarié (NOM Prénom)]],Salariés[NOM et Prénom],Salariés[N+1 (NOM Prénom)])))</f>
        <v/>
      </c>
      <c r="H512" s="42" t="str">
        <f>IF(Compétences[[#This Row],[Salarié (NOM Prénom)]]="","",IF(_xlfn.XLOOKUP(Compétences[[#This Row],[Salarié (NOM Prénom)]],Salariés[NOM et Prénom],Salariés[Sexe])=0,"",_xlfn.XLOOKUP(Compétences[[#This Row],[Salarié (NOM Prénom)]],Salariés[NOM et Prénom],Salariés[Sexe])))</f>
        <v>Homme</v>
      </c>
      <c r="I512" s="42" t="str">
        <f>IF(Compétences[[#This Row],[Salarié (NOM Prénom)]]="","",IF(_xlfn.XLOOKUP(Compétences[[#This Row],[Salarié (NOM Prénom)]],Salariés[NOM et Prénom],Salariés[Service])=0,"",_xlfn.XLOOKUP(Compétences[[#This Row],[Salarié (NOM Prénom)]],Salariés[NOM et Prénom],Salariés[Service])))</f>
        <v>Marketing</v>
      </c>
      <c r="J512" s="43">
        <f>_xlfn.AGGREGATE(3,5,Compétences[[#This Row],[Salarié (NOM Prénom)]])</f>
        <v>1</v>
      </c>
    </row>
    <row r="513" spans="1:10" ht="16">
      <c r="A513" s="1" t="s">
        <v>77</v>
      </c>
      <c r="B513" s="1" t="s">
        <v>88</v>
      </c>
      <c r="C513" s="1" t="s">
        <v>127</v>
      </c>
      <c r="D513" s="21">
        <v>4</v>
      </c>
      <c r="E513" s="40">
        <v>4</v>
      </c>
      <c r="F513"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13" s="42" t="str">
        <f>IF(Compétences[[#This Row],[Salarié (NOM Prénom)]]="","",IF(_xlfn.XLOOKUP(Compétences[[#This Row],[Salarié (NOM Prénom)]],Salariés[NOM et Prénom],Salariés[N+1 (NOM Prénom)])=0,"",_xlfn.XLOOKUP(Compétences[[#This Row],[Salarié (NOM Prénom)]],Salariés[NOM et Prénom],Salariés[N+1 (NOM Prénom)])))</f>
        <v/>
      </c>
      <c r="H513" s="42" t="str">
        <f>IF(Compétences[[#This Row],[Salarié (NOM Prénom)]]="","",IF(_xlfn.XLOOKUP(Compétences[[#This Row],[Salarié (NOM Prénom)]],Salariés[NOM et Prénom],Salariés[Sexe])=0,"",_xlfn.XLOOKUP(Compétences[[#This Row],[Salarié (NOM Prénom)]],Salariés[NOM et Prénom],Salariés[Sexe])))</f>
        <v>Homme</v>
      </c>
      <c r="I513" s="42" t="str">
        <f>IF(Compétences[[#This Row],[Salarié (NOM Prénom)]]="","",IF(_xlfn.XLOOKUP(Compétences[[#This Row],[Salarié (NOM Prénom)]],Salariés[NOM et Prénom],Salariés[Service])=0,"",_xlfn.XLOOKUP(Compétences[[#This Row],[Salarié (NOM Prénom)]],Salariés[NOM et Prénom],Salariés[Service])))</f>
        <v>Marketing</v>
      </c>
      <c r="J513" s="43">
        <f>_xlfn.AGGREGATE(3,5,Compétences[[#This Row],[Salarié (NOM Prénom)]])</f>
        <v>1</v>
      </c>
    </row>
    <row r="514" spans="1:10" ht="16">
      <c r="A514" s="1" t="s">
        <v>77</v>
      </c>
      <c r="B514" s="1" t="s">
        <v>94</v>
      </c>
      <c r="C514" s="1" t="s">
        <v>128</v>
      </c>
      <c r="D514" s="21">
        <v>2</v>
      </c>
      <c r="E514" s="40">
        <v>2</v>
      </c>
      <c r="F514"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14" s="42" t="str">
        <f>IF(Compétences[[#This Row],[Salarié (NOM Prénom)]]="","",IF(_xlfn.XLOOKUP(Compétences[[#This Row],[Salarié (NOM Prénom)]],Salariés[NOM et Prénom],Salariés[N+1 (NOM Prénom)])=0,"",_xlfn.XLOOKUP(Compétences[[#This Row],[Salarié (NOM Prénom)]],Salariés[NOM et Prénom],Salariés[N+1 (NOM Prénom)])))</f>
        <v/>
      </c>
      <c r="H514" s="42" t="str">
        <f>IF(Compétences[[#This Row],[Salarié (NOM Prénom)]]="","",IF(_xlfn.XLOOKUP(Compétences[[#This Row],[Salarié (NOM Prénom)]],Salariés[NOM et Prénom],Salariés[Sexe])=0,"",_xlfn.XLOOKUP(Compétences[[#This Row],[Salarié (NOM Prénom)]],Salariés[NOM et Prénom],Salariés[Sexe])))</f>
        <v>Homme</v>
      </c>
      <c r="I514" s="42" t="str">
        <f>IF(Compétences[[#This Row],[Salarié (NOM Prénom)]]="","",IF(_xlfn.XLOOKUP(Compétences[[#This Row],[Salarié (NOM Prénom)]],Salariés[NOM et Prénom],Salariés[Service])=0,"",_xlfn.XLOOKUP(Compétences[[#This Row],[Salarié (NOM Prénom)]],Salariés[NOM et Prénom],Salariés[Service])))</f>
        <v>Marketing</v>
      </c>
      <c r="J514" s="43">
        <f>_xlfn.AGGREGATE(3,5,Compétences[[#This Row],[Salarié (NOM Prénom)]])</f>
        <v>1</v>
      </c>
    </row>
    <row r="515" spans="1:10" ht="16">
      <c r="A515" s="1" t="s">
        <v>77</v>
      </c>
      <c r="B515" s="1" t="s">
        <v>94</v>
      </c>
      <c r="C515" s="1" t="s">
        <v>131</v>
      </c>
      <c r="D515" s="21">
        <v>1</v>
      </c>
      <c r="E515" s="40">
        <v>3</v>
      </c>
      <c r="F515"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15" s="42" t="str">
        <f>IF(Compétences[[#This Row],[Salarié (NOM Prénom)]]="","",IF(_xlfn.XLOOKUP(Compétences[[#This Row],[Salarié (NOM Prénom)]],Salariés[NOM et Prénom],Salariés[N+1 (NOM Prénom)])=0,"",_xlfn.XLOOKUP(Compétences[[#This Row],[Salarié (NOM Prénom)]],Salariés[NOM et Prénom],Salariés[N+1 (NOM Prénom)])))</f>
        <v/>
      </c>
      <c r="H515" s="42" t="str">
        <f>IF(Compétences[[#This Row],[Salarié (NOM Prénom)]]="","",IF(_xlfn.XLOOKUP(Compétences[[#This Row],[Salarié (NOM Prénom)]],Salariés[NOM et Prénom],Salariés[Sexe])=0,"",_xlfn.XLOOKUP(Compétences[[#This Row],[Salarié (NOM Prénom)]],Salariés[NOM et Prénom],Salariés[Sexe])))</f>
        <v>Homme</v>
      </c>
      <c r="I515" s="42" t="str">
        <f>IF(Compétences[[#This Row],[Salarié (NOM Prénom)]]="","",IF(_xlfn.XLOOKUP(Compétences[[#This Row],[Salarié (NOM Prénom)]],Salariés[NOM et Prénom],Salariés[Service])=0,"",_xlfn.XLOOKUP(Compétences[[#This Row],[Salarié (NOM Prénom)]],Salariés[NOM et Prénom],Salariés[Service])))</f>
        <v>Marketing</v>
      </c>
      <c r="J515" s="43">
        <f>_xlfn.AGGREGATE(3,5,Compétences[[#This Row],[Salarié (NOM Prénom)]])</f>
        <v>1</v>
      </c>
    </row>
    <row r="516" spans="1:10" ht="16">
      <c r="A516" s="1" t="s">
        <v>13</v>
      </c>
      <c r="B516" s="1" t="s">
        <v>88</v>
      </c>
      <c r="C516" s="1" t="s">
        <v>123</v>
      </c>
      <c r="D516" s="21">
        <v>4</v>
      </c>
      <c r="E516" s="40">
        <v>3</v>
      </c>
      <c r="F516"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516" s="42" t="str">
        <f>IF(Compétences[[#This Row],[Salarié (NOM Prénom)]]="","",IF(_xlfn.XLOOKUP(Compétences[[#This Row],[Salarié (NOM Prénom)]],Salariés[NOM et Prénom],Salariés[N+1 (NOM Prénom)])=0,"",_xlfn.XLOOKUP(Compétences[[#This Row],[Salarié (NOM Prénom)]],Salariés[NOM et Prénom],Salariés[N+1 (NOM Prénom)])))</f>
        <v>CELICE Dolorès</v>
      </c>
      <c r="H516" s="42" t="str">
        <f>IF(Compétences[[#This Row],[Salarié (NOM Prénom)]]="","",IF(_xlfn.XLOOKUP(Compétences[[#This Row],[Salarié (NOM Prénom)]],Salariés[NOM et Prénom],Salariés[Sexe])=0,"",_xlfn.XLOOKUP(Compétences[[#This Row],[Salarié (NOM Prénom)]],Salariés[NOM et Prénom],Salariés[Sexe])))</f>
        <v>Homme</v>
      </c>
      <c r="I516" s="42" t="str">
        <f>IF(Compétences[[#This Row],[Salarié (NOM Prénom)]]="","",IF(_xlfn.XLOOKUP(Compétences[[#This Row],[Salarié (NOM Prénom)]],Salariés[NOM et Prénom],Salariés[Service])=0,"",_xlfn.XLOOKUP(Compétences[[#This Row],[Salarié (NOM Prénom)]],Salariés[NOM et Prénom],Salariés[Service])))</f>
        <v>Finance</v>
      </c>
      <c r="J516" s="43">
        <f>_xlfn.AGGREGATE(3,5,Compétences[[#This Row],[Salarié (NOM Prénom)]])</f>
        <v>1</v>
      </c>
    </row>
    <row r="517" spans="1:10" ht="16">
      <c r="A517" s="1" t="s">
        <v>13</v>
      </c>
      <c r="B517" s="1" t="s">
        <v>94</v>
      </c>
      <c r="C517" s="1" t="s">
        <v>131</v>
      </c>
      <c r="D517" s="21">
        <v>3</v>
      </c>
      <c r="E517" s="40">
        <v>4</v>
      </c>
      <c r="F517"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517" s="42" t="str">
        <f>IF(Compétences[[#This Row],[Salarié (NOM Prénom)]]="","",IF(_xlfn.XLOOKUP(Compétences[[#This Row],[Salarié (NOM Prénom)]],Salariés[NOM et Prénom],Salariés[N+1 (NOM Prénom)])=0,"",_xlfn.XLOOKUP(Compétences[[#This Row],[Salarié (NOM Prénom)]],Salariés[NOM et Prénom],Salariés[N+1 (NOM Prénom)])))</f>
        <v>CELICE Dolorès</v>
      </c>
      <c r="H517" s="42" t="str">
        <f>IF(Compétences[[#This Row],[Salarié (NOM Prénom)]]="","",IF(_xlfn.XLOOKUP(Compétences[[#This Row],[Salarié (NOM Prénom)]],Salariés[NOM et Prénom],Salariés[Sexe])=0,"",_xlfn.XLOOKUP(Compétences[[#This Row],[Salarié (NOM Prénom)]],Salariés[NOM et Prénom],Salariés[Sexe])))</f>
        <v>Homme</v>
      </c>
      <c r="I517" s="42" t="str">
        <f>IF(Compétences[[#This Row],[Salarié (NOM Prénom)]]="","",IF(_xlfn.XLOOKUP(Compétences[[#This Row],[Salarié (NOM Prénom)]],Salariés[NOM et Prénom],Salariés[Service])=0,"",_xlfn.XLOOKUP(Compétences[[#This Row],[Salarié (NOM Prénom)]],Salariés[NOM et Prénom],Salariés[Service])))</f>
        <v>Finance</v>
      </c>
      <c r="J517" s="43">
        <f>_xlfn.AGGREGATE(3,5,Compétences[[#This Row],[Salarié (NOM Prénom)]])</f>
        <v>1</v>
      </c>
    </row>
    <row r="518" spans="1:10" ht="16">
      <c r="A518" s="1" t="s">
        <v>13</v>
      </c>
      <c r="B518" s="1" t="s">
        <v>94</v>
      </c>
      <c r="C518" s="1" t="s">
        <v>140</v>
      </c>
      <c r="D518" s="21">
        <v>3</v>
      </c>
      <c r="E518" s="40">
        <v>2</v>
      </c>
      <c r="F518" s="41" t="str">
        <f>IF(Compétences[[#This Row],[Salarié (NOM Prénom)]]="","",IF(_xlfn.XLOOKUP(Compétences[[#This Row],[Salarié (NOM Prénom)]],Salariés[NOM et Prénom],Salariés[Métier actuel])=0,"",_xlfn.XLOOKUP(Compétences[[#This Row],[Salarié (NOM Prénom)]],Salariés[NOM et Prénom],Salariés[Métier actuel])))</f>
        <v>Directeur financier</v>
      </c>
      <c r="G518" s="42" t="str">
        <f>IF(Compétences[[#This Row],[Salarié (NOM Prénom)]]="","",IF(_xlfn.XLOOKUP(Compétences[[#This Row],[Salarié (NOM Prénom)]],Salariés[NOM et Prénom],Salariés[N+1 (NOM Prénom)])=0,"",_xlfn.XLOOKUP(Compétences[[#This Row],[Salarié (NOM Prénom)]],Salariés[NOM et Prénom],Salariés[N+1 (NOM Prénom)])))</f>
        <v>CELICE Dolorès</v>
      </c>
      <c r="H518" s="42" t="str">
        <f>IF(Compétences[[#This Row],[Salarié (NOM Prénom)]]="","",IF(_xlfn.XLOOKUP(Compétences[[#This Row],[Salarié (NOM Prénom)]],Salariés[NOM et Prénom],Salariés[Sexe])=0,"",_xlfn.XLOOKUP(Compétences[[#This Row],[Salarié (NOM Prénom)]],Salariés[NOM et Prénom],Salariés[Sexe])))</f>
        <v>Homme</v>
      </c>
      <c r="I518" s="42" t="str">
        <f>IF(Compétences[[#This Row],[Salarié (NOM Prénom)]]="","",IF(_xlfn.XLOOKUP(Compétences[[#This Row],[Salarié (NOM Prénom)]],Salariés[NOM et Prénom],Salariés[Service])=0,"",_xlfn.XLOOKUP(Compétences[[#This Row],[Salarié (NOM Prénom)]],Salariés[NOM et Prénom],Salariés[Service])))</f>
        <v>Finance</v>
      </c>
      <c r="J518" s="43">
        <f>_xlfn.AGGREGATE(3,5,Compétences[[#This Row],[Salarié (NOM Prénom)]])</f>
        <v>1</v>
      </c>
    </row>
    <row r="519" spans="1:10" ht="16">
      <c r="A519" s="1" t="s">
        <v>57</v>
      </c>
      <c r="B519" s="1" t="s">
        <v>88</v>
      </c>
      <c r="C519" s="1" t="s">
        <v>105</v>
      </c>
      <c r="D519" s="21">
        <v>1</v>
      </c>
      <c r="E519" s="40">
        <v>2</v>
      </c>
      <c r="F519"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19" s="42" t="str">
        <f>IF(Compétences[[#This Row],[Salarié (NOM Prénom)]]="","",IF(_xlfn.XLOOKUP(Compétences[[#This Row],[Salarié (NOM Prénom)]],Salariés[NOM et Prénom],Salariés[N+1 (NOM Prénom)])=0,"",_xlfn.XLOOKUP(Compétences[[#This Row],[Salarié (NOM Prénom)]],Salariés[NOM et Prénom],Salariés[N+1 (NOM Prénom)])))</f>
        <v/>
      </c>
      <c r="H519" s="42" t="str">
        <f>IF(Compétences[[#This Row],[Salarié (NOM Prénom)]]="","",IF(_xlfn.XLOOKUP(Compétences[[#This Row],[Salarié (NOM Prénom)]],Salariés[NOM et Prénom],Salariés[Sexe])=0,"",_xlfn.XLOOKUP(Compétences[[#This Row],[Salarié (NOM Prénom)]],Salariés[NOM et Prénom],Salariés[Sexe])))</f>
        <v>Homme</v>
      </c>
      <c r="I519" s="42" t="str">
        <f>IF(Compétences[[#This Row],[Salarié (NOM Prénom)]]="","",IF(_xlfn.XLOOKUP(Compétences[[#This Row],[Salarié (NOM Prénom)]],Salariés[NOM et Prénom],Salariés[Service])=0,"",_xlfn.XLOOKUP(Compétences[[#This Row],[Salarié (NOM Prénom)]],Salariés[NOM et Prénom],Salariés[Service])))</f>
        <v>Marketing</v>
      </c>
      <c r="J519" s="43">
        <f>_xlfn.AGGREGATE(3,5,Compétences[[#This Row],[Salarié (NOM Prénom)]])</f>
        <v>1</v>
      </c>
    </row>
    <row r="520" spans="1:10" ht="16">
      <c r="A520" s="1" t="s">
        <v>57</v>
      </c>
      <c r="B520" s="1" t="s">
        <v>88</v>
      </c>
      <c r="C520" s="1" t="s">
        <v>112</v>
      </c>
      <c r="D520" s="21">
        <v>4</v>
      </c>
      <c r="E520" s="40">
        <v>2</v>
      </c>
      <c r="F520"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0" s="42" t="str">
        <f>IF(Compétences[[#This Row],[Salarié (NOM Prénom)]]="","",IF(_xlfn.XLOOKUP(Compétences[[#This Row],[Salarié (NOM Prénom)]],Salariés[NOM et Prénom],Salariés[N+1 (NOM Prénom)])=0,"",_xlfn.XLOOKUP(Compétences[[#This Row],[Salarié (NOM Prénom)]],Salariés[NOM et Prénom],Salariés[N+1 (NOM Prénom)])))</f>
        <v/>
      </c>
      <c r="H520" s="42" t="str">
        <f>IF(Compétences[[#This Row],[Salarié (NOM Prénom)]]="","",IF(_xlfn.XLOOKUP(Compétences[[#This Row],[Salarié (NOM Prénom)]],Salariés[NOM et Prénom],Salariés[Sexe])=0,"",_xlfn.XLOOKUP(Compétences[[#This Row],[Salarié (NOM Prénom)]],Salariés[NOM et Prénom],Salariés[Sexe])))</f>
        <v>Homme</v>
      </c>
      <c r="I520" s="42" t="str">
        <f>IF(Compétences[[#This Row],[Salarié (NOM Prénom)]]="","",IF(_xlfn.XLOOKUP(Compétences[[#This Row],[Salarié (NOM Prénom)]],Salariés[NOM et Prénom],Salariés[Service])=0,"",_xlfn.XLOOKUP(Compétences[[#This Row],[Salarié (NOM Prénom)]],Salariés[NOM et Prénom],Salariés[Service])))</f>
        <v>Marketing</v>
      </c>
      <c r="J520" s="43">
        <f>_xlfn.AGGREGATE(3,5,Compétences[[#This Row],[Salarié (NOM Prénom)]])</f>
        <v>1</v>
      </c>
    </row>
    <row r="521" spans="1:10" ht="16">
      <c r="A521" s="1" t="s">
        <v>57</v>
      </c>
      <c r="B521" s="1" t="s">
        <v>88</v>
      </c>
      <c r="C521" s="1" t="s">
        <v>114</v>
      </c>
      <c r="D521" s="21">
        <v>4</v>
      </c>
      <c r="E521" s="40">
        <v>3</v>
      </c>
      <c r="F521"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1" s="42" t="str">
        <f>IF(Compétences[[#This Row],[Salarié (NOM Prénom)]]="","",IF(_xlfn.XLOOKUP(Compétences[[#This Row],[Salarié (NOM Prénom)]],Salariés[NOM et Prénom],Salariés[N+1 (NOM Prénom)])=0,"",_xlfn.XLOOKUP(Compétences[[#This Row],[Salarié (NOM Prénom)]],Salariés[NOM et Prénom],Salariés[N+1 (NOM Prénom)])))</f>
        <v/>
      </c>
      <c r="H521" s="42" t="str">
        <f>IF(Compétences[[#This Row],[Salarié (NOM Prénom)]]="","",IF(_xlfn.XLOOKUP(Compétences[[#This Row],[Salarié (NOM Prénom)]],Salariés[NOM et Prénom],Salariés[Sexe])=0,"",_xlfn.XLOOKUP(Compétences[[#This Row],[Salarié (NOM Prénom)]],Salariés[NOM et Prénom],Salariés[Sexe])))</f>
        <v>Homme</v>
      </c>
      <c r="I521" s="42" t="str">
        <f>IF(Compétences[[#This Row],[Salarié (NOM Prénom)]]="","",IF(_xlfn.XLOOKUP(Compétences[[#This Row],[Salarié (NOM Prénom)]],Salariés[NOM et Prénom],Salariés[Service])=0,"",_xlfn.XLOOKUP(Compétences[[#This Row],[Salarié (NOM Prénom)]],Salariés[NOM et Prénom],Salariés[Service])))</f>
        <v>Marketing</v>
      </c>
      <c r="J521" s="43">
        <f>_xlfn.AGGREGATE(3,5,Compétences[[#This Row],[Salarié (NOM Prénom)]])</f>
        <v>1</v>
      </c>
    </row>
    <row r="522" spans="1:10" ht="16">
      <c r="A522" s="1" t="s">
        <v>57</v>
      </c>
      <c r="B522" s="1" t="s">
        <v>88</v>
      </c>
      <c r="C522" s="1" t="s">
        <v>123</v>
      </c>
      <c r="D522" s="21">
        <v>3</v>
      </c>
      <c r="E522" s="40">
        <v>2</v>
      </c>
      <c r="F522"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2" s="42" t="str">
        <f>IF(Compétences[[#This Row],[Salarié (NOM Prénom)]]="","",IF(_xlfn.XLOOKUP(Compétences[[#This Row],[Salarié (NOM Prénom)]],Salariés[NOM et Prénom],Salariés[N+1 (NOM Prénom)])=0,"",_xlfn.XLOOKUP(Compétences[[#This Row],[Salarié (NOM Prénom)]],Salariés[NOM et Prénom],Salariés[N+1 (NOM Prénom)])))</f>
        <v/>
      </c>
      <c r="H522" s="42" t="str">
        <f>IF(Compétences[[#This Row],[Salarié (NOM Prénom)]]="","",IF(_xlfn.XLOOKUP(Compétences[[#This Row],[Salarié (NOM Prénom)]],Salariés[NOM et Prénom],Salariés[Sexe])=0,"",_xlfn.XLOOKUP(Compétences[[#This Row],[Salarié (NOM Prénom)]],Salariés[NOM et Prénom],Salariés[Sexe])))</f>
        <v>Homme</v>
      </c>
      <c r="I522" s="42" t="str">
        <f>IF(Compétences[[#This Row],[Salarié (NOM Prénom)]]="","",IF(_xlfn.XLOOKUP(Compétences[[#This Row],[Salarié (NOM Prénom)]],Salariés[NOM et Prénom],Salariés[Service])=0,"",_xlfn.XLOOKUP(Compétences[[#This Row],[Salarié (NOM Prénom)]],Salariés[NOM et Prénom],Salariés[Service])))</f>
        <v>Marketing</v>
      </c>
      <c r="J522" s="43">
        <f>_xlfn.AGGREGATE(3,5,Compétences[[#This Row],[Salarié (NOM Prénom)]])</f>
        <v>1</v>
      </c>
    </row>
    <row r="523" spans="1:10" ht="16">
      <c r="A523" s="1" t="s">
        <v>57</v>
      </c>
      <c r="B523" s="1" t="s">
        <v>88</v>
      </c>
      <c r="C523" s="1" t="s">
        <v>127</v>
      </c>
      <c r="D523" s="21">
        <v>2</v>
      </c>
      <c r="E523" s="40">
        <v>3</v>
      </c>
      <c r="F523"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3" s="42" t="str">
        <f>IF(Compétences[[#This Row],[Salarié (NOM Prénom)]]="","",IF(_xlfn.XLOOKUP(Compétences[[#This Row],[Salarié (NOM Prénom)]],Salariés[NOM et Prénom],Salariés[N+1 (NOM Prénom)])=0,"",_xlfn.XLOOKUP(Compétences[[#This Row],[Salarié (NOM Prénom)]],Salariés[NOM et Prénom],Salariés[N+1 (NOM Prénom)])))</f>
        <v/>
      </c>
      <c r="H523" s="42" t="str">
        <f>IF(Compétences[[#This Row],[Salarié (NOM Prénom)]]="","",IF(_xlfn.XLOOKUP(Compétences[[#This Row],[Salarié (NOM Prénom)]],Salariés[NOM et Prénom],Salariés[Sexe])=0,"",_xlfn.XLOOKUP(Compétences[[#This Row],[Salarié (NOM Prénom)]],Salariés[NOM et Prénom],Salariés[Sexe])))</f>
        <v>Homme</v>
      </c>
      <c r="I523" s="42" t="str">
        <f>IF(Compétences[[#This Row],[Salarié (NOM Prénom)]]="","",IF(_xlfn.XLOOKUP(Compétences[[#This Row],[Salarié (NOM Prénom)]],Salariés[NOM et Prénom],Salariés[Service])=0,"",_xlfn.XLOOKUP(Compétences[[#This Row],[Salarié (NOM Prénom)]],Salariés[NOM et Prénom],Salariés[Service])))</f>
        <v>Marketing</v>
      </c>
      <c r="J523" s="43">
        <f>_xlfn.AGGREGATE(3,5,Compétences[[#This Row],[Salarié (NOM Prénom)]])</f>
        <v>1</v>
      </c>
    </row>
    <row r="524" spans="1:10" ht="16">
      <c r="A524" s="1" t="s">
        <v>57</v>
      </c>
      <c r="B524" s="1" t="s">
        <v>88</v>
      </c>
      <c r="C524" s="1" t="s">
        <v>145</v>
      </c>
      <c r="D524" s="21">
        <v>1</v>
      </c>
      <c r="E524" s="40">
        <v>1</v>
      </c>
      <c r="F524"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4" s="42" t="str">
        <f>IF(Compétences[[#This Row],[Salarié (NOM Prénom)]]="","",IF(_xlfn.XLOOKUP(Compétences[[#This Row],[Salarié (NOM Prénom)]],Salariés[NOM et Prénom],Salariés[N+1 (NOM Prénom)])=0,"",_xlfn.XLOOKUP(Compétences[[#This Row],[Salarié (NOM Prénom)]],Salariés[NOM et Prénom],Salariés[N+1 (NOM Prénom)])))</f>
        <v/>
      </c>
      <c r="H524" s="42" t="str">
        <f>IF(Compétences[[#This Row],[Salarié (NOM Prénom)]]="","",IF(_xlfn.XLOOKUP(Compétences[[#This Row],[Salarié (NOM Prénom)]],Salariés[NOM et Prénom],Salariés[Sexe])=0,"",_xlfn.XLOOKUP(Compétences[[#This Row],[Salarié (NOM Prénom)]],Salariés[NOM et Prénom],Salariés[Sexe])))</f>
        <v>Homme</v>
      </c>
      <c r="I524" s="42" t="str">
        <f>IF(Compétences[[#This Row],[Salarié (NOM Prénom)]]="","",IF(_xlfn.XLOOKUP(Compétences[[#This Row],[Salarié (NOM Prénom)]],Salariés[NOM et Prénom],Salariés[Service])=0,"",_xlfn.XLOOKUP(Compétences[[#This Row],[Salarié (NOM Prénom)]],Salariés[NOM et Prénom],Salariés[Service])))</f>
        <v>Marketing</v>
      </c>
      <c r="J524" s="43">
        <f>_xlfn.AGGREGATE(3,5,Compétences[[#This Row],[Salarié (NOM Prénom)]])</f>
        <v>1</v>
      </c>
    </row>
    <row r="525" spans="1:10" ht="16">
      <c r="A525" s="1" t="s">
        <v>57</v>
      </c>
      <c r="B525" s="1" t="s">
        <v>94</v>
      </c>
      <c r="C525" s="1" t="s">
        <v>131</v>
      </c>
      <c r="D525" s="21">
        <v>3</v>
      </c>
      <c r="E525" s="40">
        <v>4</v>
      </c>
      <c r="F525"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5" s="42" t="str">
        <f>IF(Compétences[[#This Row],[Salarié (NOM Prénom)]]="","",IF(_xlfn.XLOOKUP(Compétences[[#This Row],[Salarié (NOM Prénom)]],Salariés[NOM et Prénom],Salariés[N+1 (NOM Prénom)])=0,"",_xlfn.XLOOKUP(Compétences[[#This Row],[Salarié (NOM Prénom)]],Salariés[NOM et Prénom],Salariés[N+1 (NOM Prénom)])))</f>
        <v/>
      </c>
      <c r="H525" s="42" t="str">
        <f>IF(Compétences[[#This Row],[Salarié (NOM Prénom)]]="","",IF(_xlfn.XLOOKUP(Compétences[[#This Row],[Salarié (NOM Prénom)]],Salariés[NOM et Prénom],Salariés[Sexe])=0,"",_xlfn.XLOOKUP(Compétences[[#This Row],[Salarié (NOM Prénom)]],Salariés[NOM et Prénom],Salariés[Sexe])))</f>
        <v>Homme</v>
      </c>
      <c r="I525" s="42" t="str">
        <f>IF(Compétences[[#This Row],[Salarié (NOM Prénom)]]="","",IF(_xlfn.XLOOKUP(Compétences[[#This Row],[Salarié (NOM Prénom)]],Salariés[NOM et Prénom],Salariés[Service])=0,"",_xlfn.XLOOKUP(Compétences[[#This Row],[Salarié (NOM Prénom)]],Salariés[NOM et Prénom],Salariés[Service])))</f>
        <v>Marketing</v>
      </c>
      <c r="J525" s="43">
        <f>_xlfn.AGGREGATE(3,5,Compétences[[#This Row],[Salarié (NOM Prénom)]])</f>
        <v>1</v>
      </c>
    </row>
    <row r="526" spans="1:10" ht="16">
      <c r="A526" s="1" t="s">
        <v>57</v>
      </c>
      <c r="B526" s="1" t="s">
        <v>94</v>
      </c>
      <c r="C526" s="1" t="s">
        <v>133</v>
      </c>
      <c r="D526" s="21">
        <v>4</v>
      </c>
      <c r="E526" s="40">
        <v>4</v>
      </c>
      <c r="F526"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6" s="42" t="str">
        <f>IF(Compétences[[#This Row],[Salarié (NOM Prénom)]]="","",IF(_xlfn.XLOOKUP(Compétences[[#This Row],[Salarié (NOM Prénom)]],Salariés[NOM et Prénom],Salariés[N+1 (NOM Prénom)])=0,"",_xlfn.XLOOKUP(Compétences[[#This Row],[Salarié (NOM Prénom)]],Salariés[NOM et Prénom],Salariés[N+1 (NOM Prénom)])))</f>
        <v/>
      </c>
      <c r="H526" s="42" t="str">
        <f>IF(Compétences[[#This Row],[Salarié (NOM Prénom)]]="","",IF(_xlfn.XLOOKUP(Compétences[[#This Row],[Salarié (NOM Prénom)]],Salariés[NOM et Prénom],Salariés[Sexe])=0,"",_xlfn.XLOOKUP(Compétences[[#This Row],[Salarié (NOM Prénom)]],Salariés[NOM et Prénom],Salariés[Sexe])))</f>
        <v>Homme</v>
      </c>
      <c r="I526" s="42" t="str">
        <f>IF(Compétences[[#This Row],[Salarié (NOM Prénom)]]="","",IF(_xlfn.XLOOKUP(Compétences[[#This Row],[Salarié (NOM Prénom)]],Salariés[NOM et Prénom],Salariés[Service])=0,"",_xlfn.XLOOKUP(Compétences[[#This Row],[Salarié (NOM Prénom)]],Salariés[NOM et Prénom],Salariés[Service])))</f>
        <v>Marketing</v>
      </c>
      <c r="J526" s="43">
        <f>_xlfn.AGGREGATE(3,5,Compétences[[#This Row],[Salarié (NOM Prénom)]])</f>
        <v>1</v>
      </c>
    </row>
    <row r="527" spans="1:10" ht="16">
      <c r="A527" s="1" t="s">
        <v>57</v>
      </c>
      <c r="B527" s="1" t="s">
        <v>94</v>
      </c>
      <c r="C527" s="1" t="s">
        <v>134</v>
      </c>
      <c r="D527" s="21">
        <v>2</v>
      </c>
      <c r="E527" s="40">
        <v>2</v>
      </c>
      <c r="F527"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7" s="42" t="str">
        <f>IF(Compétences[[#This Row],[Salarié (NOM Prénom)]]="","",IF(_xlfn.XLOOKUP(Compétences[[#This Row],[Salarié (NOM Prénom)]],Salariés[NOM et Prénom],Salariés[N+1 (NOM Prénom)])=0,"",_xlfn.XLOOKUP(Compétences[[#This Row],[Salarié (NOM Prénom)]],Salariés[NOM et Prénom],Salariés[N+1 (NOM Prénom)])))</f>
        <v/>
      </c>
      <c r="H527" s="42" t="str">
        <f>IF(Compétences[[#This Row],[Salarié (NOM Prénom)]]="","",IF(_xlfn.XLOOKUP(Compétences[[#This Row],[Salarié (NOM Prénom)]],Salariés[NOM et Prénom],Salariés[Sexe])=0,"",_xlfn.XLOOKUP(Compétences[[#This Row],[Salarié (NOM Prénom)]],Salariés[NOM et Prénom],Salariés[Sexe])))</f>
        <v>Homme</v>
      </c>
      <c r="I527" s="42" t="str">
        <f>IF(Compétences[[#This Row],[Salarié (NOM Prénom)]]="","",IF(_xlfn.XLOOKUP(Compétences[[#This Row],[Salarié (NOM Prénom)]],Salariés[NOM et Prénom],Salariés[Service])=0,"",_xlfn.XLOOKUP(Compétences[[#This Row],[Salarié (NOM Prénom)]],Salariés[NOM et Prénom],Salariés[Service])))</f>
        <v>Marketing</v>
      </c>
      <c r="J527" s="43">
        <f>_xlfn.AGGREGATE(3,5,Compétences[[#This Row],[Salarié (NOM Prénom)]])</f>
        <v>1</v>
      </c>
    </row>
    <row r="528" spans="1:10" ht="16">
      <c r="A528" s="1" t="s">
        <v>57</v>
      </c>
      <c r="B528" s="1" t="s">
        <v>94</v>
      </c>
      <c r="C528" s="1" t="s">
        <v>141</v>
      </c>
      <c r="D528" s="21">
        <v>2</v>
      </c>
      <c r="E528" s="40">
        <v>1</v>
      </c>
      <c r="F528"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8" s="42" t="str">
        <f>IF(Compétences[[#This Row],[Salarié (NOM Prénom)]]="","",IF(_xlfn.XLOOKUP(Compétences[[#This Row],[Salarié (NOM Prénom)]],Salariés[NOM et Prénom],Salariés[N+1 (NOM Prénom)])=0,"",_xlfn.XLOOKUP(Compétences[[#This Row],[Salarié (NOM Prénom)]],Salariés[NOM et Prénom],Salariés[N+1 (NOM Prénom)])))</f>
        <v/>
      </c>
      <c r="H528" s="42" t="str">
        <f>IF(Compétences[[#This Row],[Salarié (NOM Prénom)]]="","",IF(_xlfn.XLOOKUP(Compétences[[#This Row],[Salarié (NOM Prénom)]],Salariés[NOM et Prénom],Salariés[Sexe])=0,"",_xlfn.XLOOKUP(Compétences[[#This Row],[Salarié (NOM Prénom)]],Salariés[NOM et Prénom],Salariés[Sexe])))</f>
        <v>Homme</v>
      </c>
      <c r="I528" s="42" t="str">
        <f>IF(Compétences[[#This Row],[Salarié (NOM Prénom)]]="","",IF(_xlfn.XLOOKUP(Compétences[[#This Row],[Salarié (NOM Prénom)]],Salariés[NOM et Prénom],Salariés[Service])=0,"",_xlfn.XLOOKUP(Compétences[[#This Row],[Salarié (NOM Prénom)]],Salariés[NOM et Prénom],Salariés[Service])))</f>
        <v>Marketing</v>
      </c>
      <c r="J528" s="43">
        <f>_xlfn.AGGREGATE(3,5,Compétences[[#This Row],[Salarié (NOM Prénom)]])</f>
        <v>1</v>
      </c>
    </row>
    <row r="529" spans="1:10" ht="16">
      <c r="A529" s="1" t="s">
        <v>57</v>
      </c>
      <c r="B529" s="1" t="s">
        <v>94</v>
      </c>
      <c r="C529" s="1" t="s">
        <v>143</v>
      </c>
      <c r="D529" s="21">
        <v>2</v>
      </c>
      <c r="E529" s="40">
        <v>3</v>
      </c>
      <c r="F529"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29" s="42" t="str">
        <f>IF(Compétences[[#This Row],[Salarié (NOM Prénom)]]="","",IF(_xlfn.XLOOKUP(Compétences[[#This Row],[Salarié (NOM Prénom)]],Salariés[NOM et Prénom],Salariés[N+1 (NOM Prénom)])=0,"",_xlfn.XLOOKUP(Compétences[[#This Row],[Salarié (NOM Prénom)]],Salariés[NOM et Prénom],Salariés[N+1 (NOM Prénom)])))</f>
        <v/>
      </c>
      <c r="H529" s="42" t="str">
        <f>IF(Compétences[[#This Row],[Salarié (NOM Prénom)]]="","",IF(_xlfn.XLOOKUP(Compétences[[#This Row],[Salarié (NOM Prénom)]],Salariés[NOM et Prénom],Salariés[Sexe])=0,"",_xlfn.XLOOKUP(Compétences[[#This Row],[Salarié (NOM Prénom)]],Salariés[NOM et Prénom],Salariés[Sexe])))</f>
        <v>Homme</v>
      </c>
      <c r="I529" s="42" t="str">
        <f>IF(Compétences[[#This Row],[Salarié (NOM Prénom)]]="","",IF(_xlfn.XLOOKUP(Compétences[[#This Row],[Salarié (NOM Prénom)]],Salariés[NOM et Prénom],Salariés[Service])=0,"",_xlfn.XLOOKUP(Compétences[[#This Row],[Salarié (NOM Prénom)]],Salariés[NOM et Prénom],Salariés[Service])))</f>
        <v>Marketing</v>
      </c>
      <c r="J529" s="43">
        <f>_xlfn.AGGREGATE(3,5,Compétences[[#This Row],[Salarié (NOM Prénom)]])</f>
        <v>1</v>
      </c>
    </row>
    <row r="530" spans="1:10" ht="16">
      <c r="A530" s="1" t="s">
        <v>57</v>
      </c>
      <c r="B530" s="1" t="s">
        <v>94</v>
      </c>
      <c r="C530" s="1" t="s">
        <v>147</v>
      </c>
      <c r="D530" s="21">
        <v>1</v>
      </c>
      <c r="E530" s="40">
        <v>4</v>
      </c>
      <c r="F530" s="41" t="str">
        <f>IF(Compétences[[#This Row],[Salarié (NOM Prénom)]]="","",IF(_xlfn.XLOOKUP(Compétences[[#This Row],[Salarié (NOM Prénom)]],Salariés[NOM et Prénom],Salariés[Métier actuel])=0,"",_xlfn.XLOOKUP(Compétences[[#This Row],[Salarié (NOM Prénom)]],Salariés[NOM et Prénom],Salariés[Métier actuel])))</f>
        <v>Directeur marketing</v>
      </c>
      <c r="G530" s="42" t="str">
        <f>IF(Compétences[[#This Row],[Salarié (NOM Prénom)]]="","",IF(_xlfn.XLOOKUP(Compétences[[#This Row],[Salarié (NOM Prénom)]],Salariés[NOM et Prénom],Salariés[N+1 (NOM Prénom)])=0,"",_xlfn.XLOOKUP(Compétences[[#This Row],[Salarié (NOM Prénom)]],Salariés[NOM et Prénom],Salariés[N+1 (NOM Prénom)])))</f>
        <v/>
      </c>
      <c r="H530" s="42" t="str">
        <f>IF(Compétences[[#This Row],[Salarié (NOM Prénom)]]="","",IF(_xlfn.XLOOKUP(Compétences[[#This Row],[Salarié (NOM Prénom)]],Salariés[NOM et Prénom],Salariés[Sexe])=0,"",_xlfn.XLOOKUP(Compétences[[#This Row],[Salarié (NOM Prénom)]],Salariés[NOM et Prénom],Salariés[Sexe])))</f>
        <v>Homme</v>
      </c>
      <c r="I530" s="42" t="str">
        <f>IF(Compétences[[#This Row],[Salarié (NOM Prénom)]]="","",IF(_xlfn.XLOOKUP(Compétences[[#This Row],[Salarié (NOM Prénom)]],Salariés[NOM et Prénom],Salariés[Service])=0,"",_xlfn.XLOOKUP(Compétences[[#This Row],[Salarié (NOM Prénom)]],Salariés[NOM et Prénom],Salariés[Service])))</f>
        <v>Marketing</v>
      </c>
      <c r="J530" s="43">
        <f>_xlfn.AGGREGATE(3,5,Compétences[[#This Row],[Salarié (NOM Prénom)]])</f>
        <v>1</v>
      </c>
    </row>
    <row r="531" spans="1:10" ht="16">
      <c r="A531" s="1" t="s">
        <v>107</v>
      </c>
      <c r="B531" s="1" t="s">
        <v>88</v>
      </c>
      <c r="C531" s="1" t="s">
        <v>105</v>
      </c>
      <c r="D531" s="21">
        <v>1</v>
      </c>
      <c r="E531" s="40">
        <v>3</v>
      </c>
      <c r="F531"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1"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1" s="42" t="str">
        <f>IF(Compétences[[#This Row],[Salarié (NOM Prénom)]]="","",IF(_xlfn.XLOOKUP(Compétences[[#This Row],[Salarié (NOM Prénom)]],Salariés[NOM et Prénom],Salariés[Sexe])=0,"",_xlfn.XLOOKUP(Compétences[[#This Row],[Salarié (NOM Prénom)]],Salariés[NOM et Prénom],Salariés[Sexe])))</f>
        <v>Homme</v>
      </c>
      <c r="I531" s="42" t="str">
        <f>IF(Compétences[[#This Row],[Salarié (NOM Prénom)]]="","",IF(_xlfn.XLOOKUP(Compétences[[#This Row],[Salarié (NOM Prénom)]],Salariés[NOM et Prénom],Salariés[Service])=0,"",_xlfn.XLOOKUP(Compétences[[#This Row],[Salarié (NOM Prénom)]],Salariés[NOM et Prénom],Salariés[Service])))</f>
        <v>Production</v>
      </c>
      <c r="J531" s="43">
        <f>_xlfn.AGGREGATE(3,5,Compétences[[#This Row],[Salarié (NOM Prénom)]])</f>
        <v>1</v>
      </c>
    </row>
    <row r="532" spans="1:10" ht="16">
      <c r="A532" s="1" t="s">
        <v>107</v>
      </c>
      <c r="B532" s="1" t="s">
        <v>88</v>
      </c>
      <c r="C532" s="1" t="s">
        <v>114</v>
      </c>
      <c r="D532" s="21">
        <v>2</v>
      </c>
      <c r="E532" s="40">
        <v>4</v>
      </c>
      <c r="F532"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2"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2" s="42" t="str">
        <f>IF(Compétences[[#This Row],[Salarié (NOM Prénom)]]="","",IF(_xlfn.XLOOKUP(Compétences[[#This Row],[Salarié (NOM Prénom)]],Salariés[NOM et Prénom],Salariés[Sexe])=0,"",_xlfn.XLOOKUP(Compétences[[#This Row],[Salarié (NOM Prénom)]],Salariés[NOM et Prénom],Salariés[Sexe])))</f>
        <v>Homme</v>
      </c>
      <c r="I532" s="42" t="str">
        <f>IF(Compétences[[#This Row],[Salarié (NOM Prénom)]]="","",IF(_xlfn.XLOOKUP(Compétences[[#This Row],[Salarié (NOM Prénom)]],Salariés[NOM et Prénom],Salariés[Service])=0,"",_xlfn.XLOOKUP(Compétences[[#This Row],[Salarié (NOM Prénom)]],Salariés[NOM et Prénom],Salariés[Service])))</f>
        <v>Production</v>
      </c>
      <c r="J532" s="43">
        <f>_xlfn.AGGREGATE(3,5,Compétences[[#This Row],[Salarié (NOM Prénom)]])</f>
        <v>1</v>
      </c>
    </row>
    <row r="533" spans="1:10" ht="16">
      <c r="A533" s="1" t="s">
        <v>107</v>
      </c>
      <c r="B533" s="1" t="s">
        <v>88</v>
      </c>
      <c r="C533" s="1" t="s">
        <v>120</v>
      </c>
      <c r="D533" s="21">
        <v>3</v>
      </c>
      <c r="E533" s="40">
        <v>2</v>
      </c>
      <c r="F533"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3"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3" s="42" t="str">
        <f>IF(Compétences[[#This Row],[Salarié (NOM Prénom)]]="","",IF(_xlfn.XLOOKUP(Compétences[[#This Row],[Salarié (NOM Prénom)]],Salariés[NOM et Prénom],Salariés[Sexe])=0,"",_xlfn.XLOOKUP(Compétences[[#This Row],[Salarié (NOM Prénom)]],Salariés[NOM et Prénom],Salariés[Sexe])))</f>
        <v>Homme</v>
      </c>
      <c r="I533" s="42" t="str">
        <f>IF(Compétences[[#This Row],[Salarié (NOM Prénom)]]="","",IF(_xlfn.XLOOKUP(Compétences[[#This Row],[Salarié (NOM Prénom)]],Salariés[NOM et Prénom],Salariés[Service])=0,"",_xlfn.XLOOKUP(Compétences[[#This Row],[Salarié (NOM Prénom)]],Salariés[NOM et Prénom],Salariés[Service])))</f>
        <v>Production</v>
      </c>
      <c r="J533" s="43">
        <f>_xlfn.AGGREGATE(3,5,Compétences[[#This Row],[Salarié (NOM Prénom)]])</f>
        <v>1</v>
      </c>
    </row>
    <row r="534" spans="1:10" ht="16">
      <c r="A534" s="1" t="s">
        <v>107</v>
      </c>
      <c r="B534" s="1" t="s">
        <v>88</v>
      </c>
      <c r="C534" s="1" t="s">
        <v>123</v>
      </c>
      <c r="D534" s="21">
        <v>3</v>
      </c>
      <c r="E534" s="40">
        <v>4</v>
      </c>
      <c r="F534"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4"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4" s="42" t="str">
        <f>IF(Compétences[[#This Row],[Salarié (NOM Prénom)]]="","",IF(_xlfn.XLOOKUP(Compétences[[#This Row],[Salarié (NOM Prénom)]],Salariés[NOM et Prénom],Salariés[Sexe])=0,"",_xlfn.XLOOKUP(Compétences[[#This Row],[Salarié (NOM Prénom)]],Salariés[NOM et Prénom],Salariés[Sexe])))</f>
        <v>Homme</v>
      </c>
      <c r="I534" s="42" t="str">
        <f>IF(Compétences[[#This Row],[Salarié (NOM Prénom)]]="","",IF(_xlfn.XLOOKUP(Compétences[[#This Row],[Salarié (NOM Prénom)]],Salariés[NOM et Prénom],Salariés[Service])=0,"",_xlfn.XLOOKUP(Compétences[[#This Row],[Salarié (NOM Prénom)]],Salariés[NOM et Prénom],Salariés[Service])))</f>
        <v>Production</v>
      </c>
      <c r="J534" s="43">
        <f>_xlfn.AGGREGATE(3,5,Compétences[[#This Row],[Salarié (NOM Prénom)]])</f>
        <v>1</v>
      </c>
    </row>
    <row r="535" spans="1:10" ht="16">
      <c r="A535" s="1" t="s">
        <v>107</v>
      </c>
      <c r="B535" s="1" t="s">
        <v>88</v>
      </c>
      <c r="C535" s="1" t="s">
        <v>145</v>
      </c>
      <c r="D535" s="21">
        <v>1</v>
      </c>
      <c r="E535" s="40">
        <v>2</v>
      </c>
      <c r="F535"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5"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5" s="42" t="str">
        <f>IF(Compétences[[#This Row],[Salarié (NOM Prénom)]]="","",IF(_xlfn.XLOOKUP(Compétences[[#This Row],[Salarié (NOM Prénom)]],Salariés[NOM et Prénom],Salariés[Sexe])=0,"",_xlfn.XLOOKUP(Compétences[[#This Row],[Salarié (NOM Prénom)]],Salariés[NOM et Prénom],Salariés[Sexe])))</f>
        <v>Homme</v>
      </c>
      <c r="I535" s="42" t="str">
        <f>IF(Compétences[[#This Row],[Salarié (NOM Prénom)]]="","",IF(_xlfn.XLOOKUP(Compétences[[#This Row],[Salarié (NOM Prénom)]],Salariés[NOM et Prénom],Salariés[Service])=0,"",_xlfn.XLOOKUP(Compétences[[#This Row],[Salarié (NOM Prénom)]],Salariés[NOM et Prénom],Salariés[Service])))</f>
        <v>Production</v>
      </c>
      <c r="J535" s="43">
        <f>_xlfn.AGGREGATE(3,5,Compétences[[#This Row],[Salarié (NOM Prénom)]])</f>
        <v>1</v>
      </c>
    </row>
    <row r="536" spans="1:10" ht="16">
      <c r="A536" s="1" t="s">
        <v>107</v>
      </c>
      <c r="B536" s="1" t="s">
        <v>94</v>
      </c>
      <c r="C536" s="1" t="s">
        <v>111</v>
      </c>
      <c r="D536" s="21">
        <v>4</v>
      </c>
      <c r="E536" s="40">
        <v>2</v>
      </c>
      <c r="F536"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6"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6" s="42" t="str">
        <f>IF(Compétences[[#This Row],[Salarié (NOM Prénom)]]="","",IF(_xlfn.XLOOKUP(Compétences[[#This Row],[Salarié (NOM Prénom)]],Salariés[NOM et Prénom],Salariés[Sexe])=0,"",_xlfn.XLOOKUP(Compétences[[#This Row],[Salarié (NOM Prénom)]],Salariés[NOM et Prénom],Salariés[Sexe])))</f>
        <v>Homme</v>
      </c>
      <c r="I536" s="42" t="str">
        <f>IF(Compétences[[#This Row],[Salarié (NOM Prénom)]]="","",IF(_xlfn.XLOOKUP(Compétences[[#This Row],[Salarié (NOM Prénom)]],Salariés[NOM et Prénom],Salariés[Service])=0,"",_xlfn.XLOOKUP(Compétences[[#This Row],[Salarié (NOM Prénom)]],Salariés[NOM et Prénom],Salariés[Service])))</f>
        <v>Production</v>
      </c>
      <c r="J536" s="43">
        <f>_xlfn.AGGREGATE(3,5,Compétences[[#This Row],[Salarié (NOM Prénom)]])</f>
        <v>1</v>
      </c>
    </row>
    <row r="537" spans="1:10" ht="16">
      <c r="A537" s="1" t="s">
        <v>107</v>
      </c>
      <c r="B537" s="1" t="s">
        <v>94</v>
      </c>
      <c r="C537" s="1" t="s">
        <v>101</v>
      </c>
      <c r="D537" s="21">
        <v>4</v>
      </c>
      <c r="E537" s="40">
        <v>2</v>
      </c>
      <c r="F537"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7"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7" s="42" t="str">
        <f>IF(Compétences[[#This Row],[Salarié (NOM Prénom)]]="","",IF(_xlfn.XLOOKUP(Compétences[[#This Row],[Salarié (NOM Prénom)]],Salariés[NOM et Prénom],Salariés[Sexe])=0,"",_xlfn.XLOOKUP(Compétences[[#This Row],[Salarié (NOM Prénom)]],Salariés[NOM et Prénom],Salariés[Sexe])))</f>
        <v>Homme</v>
      </c>
      <c r="I537" s="42" t="str">
        <f>IF(Compétences[[#This Row],[Salarié (NOM Prénom)]]="","",IF(_xlfn.XLOOKUP(Compétences[[#This Row],[Salarié (NOM Prénom)]],Salariés[NOM et Prénom],Salariés[Service])=0,"",_xlfn.XLOOKUP(Compétences[[#This Row],[Salarié (NOM Prénom)]],Salariés[NOM et Prénom],Salariés[Service])))</f>
        <v>Production</v>
      </c>
      <c r="J537" s="43">
        <f>_xlfn.AGGREGATE(3,5,Compétences[[#This Row],[Salarié (NOM Prénom)]])</f>
        <v>1</v>
      </c>
    </row>
    <row r="538" spans="1:10" ht="16">
      <c r="A538" s="1" t="s">
        <v>107</v>
      </c>
      <c r="B538" s="1" t="s">
        <v>94</v>
      </c>
      <c r="C538" s="1" t="s">
        <v>131</v>
      </c>
      <c r="D538" s="21">
        <v>2</v>
      </c>
      <c r="E538" s="40">
        <v>4</v>
      </c>
      <c r="F538"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8"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8" s="42" t="str">
        <f>IF(Compétences[[#This Row],[Salarié (NOM Prénom)]]="","",IF(_xlfn.XLOOKUP(Compétences[[#This Row],[Salarié (NOM Prénom)]],Salariés[NOM et Prénom],Salariés[Sexe])=0,"",_xlfn.XLOOKUP(Compétences[[#This Row],[Salarié (NOM Prénom)]],Salariés[NOM et Prénom],Salariés[Sexe])))</f>
        <v>Homme</v>
      </c>
      <c r="I538" s="42" t="str">
        <f>IF(Compétences[[#This Row],[Salarié (NOM Prénom)]]="","",IF(_xlfn.XLOOKUP(Compétences[[#This Row],[Salarié (NOM Prénom)]],Salariés[NOM et Prénom],Salariés[Service])=0,"",_xlfn.XLOOKUP(Compétences[[#This Row],[Salarié (NOM Prénom)]],Salariés[NOM et Prénom],Salariés[Service])))</f>
        <v>Production</v>
      </c>
      <c r="J538" s="43">
        <f>_xlfn.AGGREGATE(3,5,Compétences[[#This Row],[Salarié (NOM Prénom)]])</f>
        <v>1</v>
      </c>
    </row>
    <row r="539" spans="1:10" ht="16">
      <c r="A539" s="1" t="s">
        <v>107</v>
      </c>
      <c r="B539" s="1" t="s">
        <v>94</v>
      </c>
      <c r="C539" s="1" t="s">
        <v>134</v>
      </c>
      <c r="D539" s="21">
        <v>4</v>
      </c>
      <c r="E539" s="40">
        <v>1</v>
      </c>
      <c r="F539"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39"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39" s="42" t="str">
        <f>IF(Compétences[[#This Row],[Salarié (NOM Prénom)]]="","",IF(_xlfn.XLOOKUP(Compétences[[#This Row],[Salarié (NOM Prénom)]],Salariés[NOM et Prénom],Salariés[Sexe])=0,"",_xlfn.XLOOKUP(Compétences[[#This Row],[Salarié (NOM Prénom)]],Salariés[NOM et Prénom],Salariés[Sexe])))</f>
        <v>Homme</v>
      </c>
      <c r="I539" s="42" t="str">
        <f>IF(Compétences[[#This Row],[Salarié (NOM Prénom)]]="","",IF(_xlfn.XLOOKUP(Compétences[[#This Row],[Salarié (NOM Prénom)]],Salariés[NOM et Prénom],Salariés[Service])=0,"",_xlfn.XLOOKUP(Compétences[[#This Row],[Salarié (NOM Prénom)]],Salariés[NOM et Prénom],Salariés[Service])))</f>
        <v>Production</v>
      </c>
      <c r="J539" s="43">
        <f>_xlfn.AGGREGATE(3,5,Compétences[[#This Row],[Salarié (NOM Prénom)]])</f>
        <v>1</v>
      </c>
    </row>
    <row r="540" spans="1:10" ht="16">
      <c r="A540" s="1" t="s">
        <v>107</v>
      </c>
      <c r="B540" s="1" t="s">
        <v>94</v>
      </c>
      <c r="C540" s="1" t="s">
        <v>31</v>
      </c>
      <c r="D540" s="21">
        <v>1</v>
      </c>
      <c r="E540" s="40">
        <v>4</v>
      </c>
      <c r="F540"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40"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40" s="42" t="str">
        <f>IF(Compétences[[#This Row],[Salarié (NOM Prénom)]]="","",IF(_xlfn.XLOOKUP(Compétences[[#This Row],[Salarié (NOM Prénom)]],Salariés[NOM et Prénom],Salariés[Sexe])=0,"",_xlfn.XLOOKUP(Compétences[[#This Row],[Salarié (NOM Prénom)]],Salariés[NOM et Prénom],Salariés[Sexe])))</f>
        <v>Homme</v>
      </c>
      <c r="I540" s="42" t="str">
        <f>IF(Compétences[[#This Row],[Salarié (NOM Prénom)]]="","",IF(_xlfn.XLOOKUP(Compétences[[#This Row],[Salarié (NOM Prénom)]],Salariés[NOM et Prénom],Salariés[Service])=0,"",_xlfn.XLOOKUP(Compétences[[#This Row],[Salarié (NOM Prénom)]],Salariés[NOM et Prénom],Salariés[Service])))</f>
        <v>Production</v>
      </c>
      <c r="J540" s="43">
        <f>_xlfn.AGGREGATE(3,5,Compétences[[#This Row],[Salarié (NOM Prénom)]])</f>
        <v>1</v>
      </c>
    </row>
    <row r="541" spans="1:10" ht="16">
      <c r="A541" s="1" t="s">
        <v>107</v>
      </c>
      <c r="B541" s="1" t="s">
        <v>94</v>
      </c>
      <c r="C541" s="1" t="s">
        <v>136</v>
      </c>
      <c r="D541" s="21">
        <v>4</v>
      </c>
      <c r="E541" s="40">
        <v>2</v>
      </c>
      <c r="F541"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41"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41" s="42" t="str">
        <f>IF(Compétences[[#This Row],[Salarié (NOM Prénom)]]="","",IF(_xlfn.XLOOKUP(Compétences[[#This Row],[Salarié (NOM Prénom)]],Salariés[NOM et Prénom],Salariés[Sexe])=0,"",_xlfn.XLOOKUP(Compétences[[#This Row],[Salarié (NOM Prénom)]],Salariés[NOM et Prénom],Salariés[Sexe])))</f>
        <v>Homme</v>
      </c>
      <c r="I541" s="42" t="str">
        <f>IF(Compétences[[#This Row],[Salarié (NOM Prénom)]]="","",IF(_xlfn.XLOOKUP(Compétences[[#This Row],[Salarié (NOM Prénom)]],Salariés[NOM et Prénom],Salariés[Service])=0,"",_xlfn.XLOOKUP(Compétences[[#This Row],[Salarié (NOM Prénom)]],Salariés[NOM et Prénom],Salariés[Service])))</f>
        <v>Production</v>
      </c>
      <c r="J541" s="43">
        <f>_xlfn.AGGREGATE(3,5,Compétences[[#This Row],[Salarié (NOM Prénom)]])</f>
        <v>1</v>
      </c>
    </row>
    <row r="542" spans="1:10" ht="16">
      <c r="A542" s="1" t="s">
        <v>107</v>
      </c>
      <c r="B542" s="1" t="s">
        <v>94</v>
      </c>
      <c r="C542" s="1" t="s">
        <v>137</v>
      </c>
      <c r="D542" s="21">
        <v>2</v>
      </c>
      <c r="E542" s="40">
        <v>1</v>
      </c>
      <c r="F542"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42"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42" s="42" t="str">
        <f>IF(Compétences[[#This Row],[Salarié (NOM Prénom)]]="","",IF(_xlfn.XLOOKUP(Compétences[[#This Row],[Salarié (NOM Prénom)]],Salariés[NOM et Prénom],Salariés[Sexe])=0,"",_xlfn.XLOOKUP(Compétences[[#This Row],[Salarié (NOM Prénom)]],Salariés[NOM et Prénom],Salariés[Sexe])))</f>
        <v>Homme</v>
      </c>
      <c r="I542" s="42" t="str">
        <f>IF(Compétences[[#This Row],[Salarié (NOM Prénom)]]="","",IF(_xlfn.XLOOKUP(Compétences[[#This Row],[Salarié (NOM Prénom)]],Salariés[NOM et Prénom],Salariés[Service])=0,"",_xlfn.XLOOKUP(Compétences[[#This Row],[Salarié (NOM Prénom)]],Salariés[NOM et Prénom],Salariés[Service])))</f>
        <v>Production</v>
      </c>
      <c r="J542" s="43">
        <f>_xlfn.AGGREGATE(3,5,Compétences[[#This Row],[Salarié (NOM Prénom)]])</f>
        <v>1</v>
      </c>
    </row>
    <row r="543" spans="1:10" ht="16">
      <c r="A543" s="1" t="s">
        <v>107</v>
      </c>
      <c r="B543" s="1" t="s">
        <v>94</v>
      </c>
      <c r="C543" s="1" t="s">
        <v>143</v>
      </c>
      <c r="D543" s="21">
        <v>2</v>
      </c>
      <c r="E543" s="40">
        <v>1</v>
      </c>
      <c r="F543" s="41" t="str">
        <f>IF(Compétences[[#This Row],[Salarié (NOM Prénom)]]="","",IF(_xlfn.XLOOKUP(Compétences[[#This Row],[Salarié (NOM Prénom)]],Salariés[NOM et Prénom],Salariés[Métier actuel])=0,"",_xlfn.XLOOKUP(Compétences[[#This Row],[Salarié (NOM Prénom)]],Salariés[NOM et Prénom],Salariés[Métier actuel])))</f>
        <v>Technicien de production</v>
      </c>
      <c r="G543" s="42" t="str">
        <f>IF(Compétences[[#This Row],[Salarié (NOM Prénom)]]="","",IF(_xlfn.XLOOKUP(Compétences[[#This Row],[Salarié (NOM Prénom)]],Salariés[NOM et Prénom],Salariés[N+1 (NOM Prénom)])=0,"",_xlfn.XLOOKUP(Compétences[[#This Row],[Salarié (NOM Prénom)]],Salariés[NOM et Prénom],Salariés[N+1 (NOM Prénom)])))</f>
        <v>BARDIN Jean-Michel</v>
      </c>
      <c r="H543" s="42" t="str">
        <f>IF(Compétences[[#This Row],[Salarié (NOM Prénom)]]="","",IF(_xlfn.XLOOKUP(Compétences[[#This Row],[Salarié (NOM Prénom)]],Salariés[NOM et Prénom],Salariés[Sexe])=0,"",_xlfn.XLOOKUP(Compétences[[#This Row],[Salarié (NOM Prénom)]],Salariés[NOM et Prénom],Salariés[Sexe])))</f>
        <v>Homme</v>
      </c>
      <c r="I543" s="42" t="str">
        <f>IF(Compétences[[#This Row],[Salarié (NOM Prénom)]]="","",IF(_xlfn.XLOOKUP(Compétences[[#This Row],[Salarié (NOM Prénom)]],Salariés[NOM et Prénom],Salariés[Service])=0,"",_xlfn.XLOOKUP(Compétences[[#This Row],[Salarié (NOM Prénom)]],Salariés[NOM et Prénom],Salariés[Service])))</f>
        <v>Production</v>
      </c>
      <c r="J543" s="43">
        <f>_xlfn.AGGREGATE(3,5,Compétences[[#This Row],[Salarié (NOM Prénom)]])</f>
        <v>1</v>
      </c>
    </row>
    <row r="544" spans="1:10" ht="16">
      <c r="A544" s="1" t="s">
        <v>23</v>
      </c>
      <c r="B544" s="1" t="s">
        <v>88</v>
      </c>
      <c r="C544" s="1" t="s">
        <v>114</v>
      </c>
      <c r="D544" s="21">
        <v>3</v>
      </c>
      <c r="E544" s="40">
        <v>3</v>
      </c>
      <c r="F544"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44"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44" s="42" t="str">
        <f>IF(Compétences[[#This Row],[Salarié (NOM Prénom)]]="","",IF(_xlfn.XLOOKUP(Compétences[[#This Row],[Salarié (NOM Prénom)]],Salariés[NOM et Prénom],Salariés[Sexe])=0,"",_xlfn.XLOOKUP(Compétences[[#This Row],[Salarié (NOM Prénom)]],Salariés[NOM et Prénom],Salariés[Sexe])))</f>
        <v>Femme</v>
      </c>
      <c r="I544" s="42" t="str">
        <f>IF(Compétences[[#This Row],[Salarié (NOM Prénom)]]="","",IF(_xlfn.XLOOKUP(Compétences[[#This Row],[Salarié (NOM Prénom)]],Salariés[NOM et Prénom],Salariés[Service])=0,"",_xlfn.XLOOKUP(Compétences[[#This Row],[Salarié (NOM Prénom)]],Salariés[NOM et Prénom],Salariés[Service])))</f>
        <v>RH</v>
      </c>
      <c r="J544" s="43">
        <f>_xlfn.AGGREGATE(3,5,Compétences[[#This Row],[Salarié (NOM Prénom)]])</f>
        <v>1</v>
      </c>
    </row>
    <row r="545" spans="1:10" ht="16">
      <c r="A545" s="1" t="s">
        <v>23</v>
      </c>
      <c r="B545" s="1" t="s">
        <v>88</v>
      </c>
      <c r="C545" s="1" t="s">
        <v>122</v>
      </c>
      <c r="D545" s="21">
        <v>2</v>
      </c>
      <c r="E545" s="40">
        <v>3</v>
      </c>
      <c r="F545"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45"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45" s="42" t="str">
        <f>IF(Compétences[[#This Row],[Salarié (NOM Prénom)]]="","",IF(_xlfn.XLOOKUP(Compétences[[#This Row],[Salarié (NOM Prénom)]],Salariés[NOM et Prénom],Salariés[Sexe])=0,"",_xlfn.XLOOKUP(Compétences[[#This Row],[Salarié (NOM Prénom)]],Salariés[NOM et Prénom],Salariés[Sexe])))</f>
        <v>Femme</v>
      </c>
      <c r="I545" s="42" t="str">
        <f>IF(Compétences[[#This Row],[Salarié (NOM Prénom)]]="","",IF(_xlfn.XLOOKUP(Compétences[[#This Row],[Salarié (NOM Prénom)]],Salariés[NOM et Prénom],Salariés[Service])=0,"",_xlfn.XLOOKUP(Compétences[[#This Row],[Salarié (NOM Prénom)]],Salariés[NOM et Prénom],Salariés[Service])))</f>
        <v>RH</v>
      </c>
      <c r="J545" s="43">
        <f>_xlfn.AGGREGATE(3,5,Compétences[[#This Row],[Salarié (NOM Prénom)]])</f>
        <v>1</v>
      </c>
    </row>
    <row r="546" spans="1:10" ht="16">
      <c r="A546" s="1" t="s">
        <v>23</v>
      </c>
      <c r="B546" s="1" t="s">
        <v>88</v>
      </c>
      <c r="C546" s="1" t="s">
        <v>123</v>
      </c>
      <c r="D546" s="21">
        <v>4</v>
      </c>
      <c r="E546" s="40">
        <v>1</v>
      </c>
      <c r="F546"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46"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46" s="42" t="str">
        <f>IF(Compétences[[#This Row],[Salarié (NOM Prénom)]]="","",IF(_xlfn.XLOOKUP(Compétences[[#This Row],[Salarié (NOM Prénom)]],Salariés[NOM et Prénom],Salariés[Sexe])=0,"",_xlfn.XLOOKUP(Compétences[[#This Row],[Salarié (NOM Prénom)]],Salariés[NOM et Prénom],Salariés[Sexe])))</f>
        <v>Femme</v>
      </c>
      <c r="I546" s="42" t="str">
        <f>IF(Compétences[[#This Row],[Salarié (NOM Prénom)]]="","",IF(_xlfn.XLOOKUP(Compétences[[#This Row],[Salarié (NOM Prénom)]],Salariés[NOM et Prénom],Salariés[Service])=0,"",_xlfn.XLOOKUP(Compétences[[#This Row],[Salarié (NOM Prénom)]],Salariés[NOM et Prénom],Salariés[Service])))</f>
        <v>RH</v>
      </c>
      <c r="J546" s="43">
        <f>_xlfn.AGGREGATE(3,5,Compétences[[#This Row],[Salarié (NOM Prénom)]])</f>
        <v>1</v>
      </c>
    </row>
    <row r="547" spans="1:10" ht="16">
      <c r="A547" s="1" t="s">
        <v>23</v>
      </c>
      <c r="B547" s="1" t="s">
        <v>94</v>
      </c>
      <c r="C547" s="1" t="s">
        <v>128</v>
      </c>
      <c r="D547" s="21">
        <v>2</v>
      </c>
      <c r="E547" s="40">
        <v>2</v>
      </c>
      <c r="F547"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47"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47" s="42" t="str">
        <f>IF(Compétences[[#This Row],[Salarié (NOM Prénom)]]="","",IF(_xlfn.XLOOKUP(Compétences[[#This Row],[Salarié (NOM Prénom)]],Salariés[NOM et Prénom],Salariés[Sexe])=0,"",_xlfn.XLOOKUP(Compétences[[#This Row],[Salarié (NOM Prénom)]],Salariés[NOM et Prénom],Salariés[Sexe])))</f>
        <v>Femme</v>
      </c>
      <c r="I547" s="42" t="str">
        <f>IF(Compétences[[#This Row],[Salarié (NOM Prénom)]]="","",IF(_xlfn.XLOOKUP(Compétences[[#This Row],[Salarié (NOM Prénom)]],Salariés[NOM et Prénom],Salariés[Service])=0,"",_xlfn.XLOOKUP(Compétences[[#This Row],[Salarié (NOM Prénom)]],Salariés[NOM et Prénom],Salariés[Service])))</f>
        <v>RH</v>
      </c>
      <c r="J547" s="43">
        <f>_xlfn.AGGREGATE(3,5,Compétences[[#This Row],[Salarié (NOM Prénom)]])</f>
        <v>1</v>
      </c>
    </row>
    <row r="548" spans="1:10" ht="16">
      <c r="A548" s="1" t="s">
        <v>23</v>
      </c>
      <c r="B548" s="1" t="s">
        <v>94</v>
      </c>
      <c r="C548" s="1" t="s">
        <v>129</v>
      </c>
      <c r="D548" s="21">
        <v>1</v>
      </c>
      <c r="E548" s="40">
        <v>2</v>
      </c>
      <c r="F548"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48"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48" s="42" t="str">
        <f>IF(Compétences[[#This Row],[Salarié (NOM Prénom)]]="","",IF(_xlfn.XLOOKUP(Compétences[[#This Row],[Salarié (NOM Prénom)]],Salariés[NOM et Prénom],Salariés[Sexe])=0,"",_xlfn.XLOOKUP(Compétences[[#This Row],[Salarié (NOM Prénom)]],Salariés[NOM et Prénom],Salariés[Sexe])))</f>
        <v>Femme</v>
      </c>
      <c r="I548" s="42" t="str">
        <f>IF(Compétences[[#This Row],[Salarié (NOM Prénom)]]="","",IF(_xlfn.XLOOKUP(Compétences[[#This Row],[Salarié (NOM Prénom)]],Salariés[NOM et Prénom],Salariés[Service])=0,"",_xlfn.XLOOKUP(Compétences[[#This Row],[Salarié (NOM Prénom)]],Salariés[NOM et Prénom],Salariés[Service])))</f>
        <v>RH</v>
      </c>
      <c r="J548" s="43">
        <f>_xlfn.AGGREGATE(3,5,Compétences[[#This Row],[Salarié (NOM Prénom)]])</f>
        <v>1</v>
      </c>
    </row>
    <row r="549" spans="1:10" ht="16">
      <c r="A549" s="1" t="s">
        <v>23</v>
      </c>
      <c r="B549" s="1" t="s">
        <v>94</v>
      </c>
      <c r="C549" s="1" t="s">
        <v>31</v>
      </c>
      <c r="D549" s="21">
        <v>3</v>
      </c>
      <c r="E549" s="40">
        <v>4</v>
      </c>
      <c r="F549"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49"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49" s="42" t="str">
        <f>IF(Compétences[[#This Row],[Salarié (NOM Prénom)]]="","",IF(_xlfn.XLOOKUP(Compétences[[#This Row],[Salarié (NOM Prénom)]],Salariés[NOM et Prénom],Salariés[Sexe])=0,"",_xlfn.XLOOKUP(Compétences[[#This Row],[Salarié (NOM Prénom)]],Salariés[NOM et Prénom],Salariés[Sexe])))</f>
        <v>Femme</v>
      </c>
      <c r="I549" s="42" t="str">
        <f>IF(Compétences[[#This Row],[Salarié (NOM Prénom)]]="","",IF(_xlfn.XLOOKUP(Compétences[[#This Row],[Salarié (NOM Prénom)]],Salariés[NOM et Prénom],Salariés[Service])=0,"",_xlfn.XLOOKUP(Compétences[[#This Row],[Salarié (NOM Prénom)]],Salariés[NOM et Prénom],Salariés[Service])))</f>
        <v>RH</v>
      </c>
      <c r="J549" s="43">
        <f>_xlfn.AGGREGATE(3,5,Compétences[[#This Row],[Salarié (NOM Prénom)]])</f>
        <v>1</v>
      </c>
    </row>
    <row r="550" spans="1:10" ht="16">
      <c r="A550" s="1" t="s">
        <v>23</v>
      </c>
      <c r="B550" s="1" t="s">
        <v>94</v>
      </c>
      <c r="C550" s="1" t="s">
        <v>137</v>
      </c>
      <c r="D550" s="21">
        <v>4</v>
      </c>
      <c r="E550" s="40">
        <v>3</v>
      </c>
      <c r="F550" s="41" t="str">
        <f>IF(Compétences[[#This Row],[Salarié (NOM Prénom)]]="","",IF(_xlfn.XLOOKUP(Compétences[[#This Row],[Salarié (NOM Prénom)]],Salariés[NOM et Prénom],Salariés[Métier actuel])=0,"",_xlfn.XLOOKUP(Compétences[[#This Row],[Salarié (NOM Prénom)]],Salariés[NOM et Prénom],Salariés[Métier actuel])))</f>
        <v>Responsable des relations</v>
      </c>
      <c r="G550" s="42" t="str">
        <f>IF(Compétences[[#This Row],[Salarié (NOM Prénom)]]="","",IF(_xlfn.XLOOKUP(Compétences[[#This Row],[Salarié (NOM Prénom)]],Salariés[NOM et Prénom],Salariés[N+1 (NOM Prénom)])=0,"",_xlfn.XLOOKUP(Compétences[[#This Row],[Salarié (NOM Prénom)]],Salariés[NOM et Prénom],Salariés[N+1 (NOM Prénom)])))</f>
        <v>CHARBONNEAU Edgar</v>
      </c>
      <c r="H550" s="42" t="str">
        <f>IF(Compétences[[#This Row],[Salarié (NOM Prénom)]]="","",IF(_xlfn.XLOOKUP(Compétences[[#This Row],[Salarié (NOM Prénom)]],Salariés[NOM et Prénom],Salariés[Sexe])=0,"",_xlfn.XLOOKUP(Compétences[[#This Row],[Salarié (NOM Prénom)]],Salariés[NOM et Prénom],Salariés[Sexe])))</f>
        <v>Femme</v>
      </c>
      <c r="I550" s="42" t="str">
        <f>IF(Compétences[[#This Row],[Salarié (NOM Prénom)]]="","",IF(_xlfn.XLOOKUP(Compétences[[#This Row],[Salarié (NOM Prénom)]],Salariés[NOM et Prénom],Salariés[Service])=0,"",_xlfn.XLOOKUP(Compétences[[#This Row],[Salarié (NOM Prénom)]],Salariés[NOM et Prénom],Salariés[Service])))</f>
        <v>RH</v>
      </c>
      <c r="J550" s="43">
        <f>_xlfn.AGGREGATE(3,5,Compétences[[#This Row],[Salarié (NOM Prénom)]])</f>
        <v>1</v>
      </c>
    </row>
    <row r="551" spans="1:10" ht="16">
      <c r="A551" s="1" t="s">
        <v>178</v>
      </c>
      <c r="B551" s="1" t="s">
        <v>88</v>
      </c>
      <c r="C551" s="1" t="s">
        <v>89</v>
      </c>
      <c r="D551" s="21">
        <v>3</v>
      </c>
      <c r="E551" s="40">
        <v>1</v>
      </c>
      <c r="F551"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1" s="42" t="str">
        <f>IF(Compétences[[#This Row],[Salarié (NOM Prénom)]]="","",IF(_xlfn.XLOOKUP(Compétences[[#This Row],[Salarié (NOM Prénom)]],Salariés[NOM et Prénom],Salariés[N+1 (NOM Prénom)])=0,"",_xlfn.XLOOKUP(Compétences[[#This Row],[Salarié (NOM Prénom)]],Salariés[NOM et Prénom],Salariés[N+1 (NOM Prénom)])))</f>
        <v>CAZAL Gérard</v>
      </c>
      <c r="H551" s="42" t="str">
        <f>IF(Compétences[[#This Row],[Salarié (NOM Prénom)]]="","",IF(_xlfn.XLOOKUP(Compétences[[#This Row],[Salarié (NOM Prénom)]],Salariés[NOM et Prénom],Salariés[Sexe])=0,"",_xlfn.XLOOKUP(Compétences[[#This Row],[Salarié (NOM Prénom)]],Salariés[NOM et Prénom],Salariés[Sexe])))</f>
        <v>Homme</v>
      </c>
      <c r="I551" s="42" t="str">
        <f>IF(Compétences[[#This Row],[Salarié (NOM Prénom)]]="","",IF(_xlfn.XLOOKUP(Compétences[[#This Row],[Salarié (NOM Prénom)]],Salariés[NOM et Prénom],Salariés[Service])=0,"",_xlfn.XLOOKUP(Compétences[[#This Row],[Salarié (NOM Prénom)]],Salariés[NOM et Prénom],Salariés[Service])))</f>
        <v>Vente</v>
      </c>
      <c r="J551" s="43">
        <f>_xlfn.AGGREGATE(3,5,Compétences[[#This Row],[Salarié (NOM Prénom)]])</f>
        <v>1</v>
      </c>
    </row>
    <row r="552" spans="1:10" ht="16">
      <c r="A552" s="1" t="s">
        <v>178</v>
      </c>
      <c r="B552" s="1" t="s">
        <v>88</v>
      </c>
      <c r="C552" s="1" t="s">
        <v>105</v>
      </c>
      <c r="D552" s="21">
        <v>3</v>
      </c>
      <c r="E552" s="40">
        <v>3</v>
      </c>
      <c r="F552"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2" s="42" t="str">
        <f>IF(Compétences[[#This Row],[Salarié (NOM Prénom)]]="","",IF(_xlfn.XLOOKUP(Compétences[[#This Row],[Salarié (NOM Prénom)]],Salariés[NOM et Prénom],Salariés[N+1 (NOM Prénom)])=0,"",_xlfn.XLOOKUP(Compétences[[#This Row],[Salarié (NOM Prénom)]],Salariés[NOM et Prénom],Salariés[N+1 (NOM Prénom)])))</f>
        <v>CAZAL Gérard</v>
      </c>
      <c r="H552" s="42" t="str">
        <f>IF(Compétences[[#This Row],[Salarié (NOM Prénom)]]="","",IF(_xlfn.XLOOKUP(Compétences[[#This Row],[Salarié (NOM Prénom)]],Salariés[NOM et Prénom],Salariés[Sexe])=0,"",_xlfn.XLOOKUP(Compétences[[#This Row],[Salarié (NOM Prénom)]],Salariés[NOM et Prénom],Salariés[Sexe])))</f>
        <v>Homme</v>
      </c>
      <c r="I552" s="42" t="str">
        <f>IF(Compétences[[#This Row],[Salarié (NOM Prénom)]]="","",IF(_xlfn.XLOOKUP(Compétences[[#This Row],[Salarié (NOM Prénom)]],Salariés[NOM et Prénom],Salariés[Service])=0,"",_xlfn.XLOOKUP(Compétences[[#This Row],[Salarié (NOM Prénom)]],Salariés[NOM et Prénom],Salariés[Service])))</f>
        <v>Vente</v>
      </c>
      <c r="J552" s="43">
        <f>_xlfn.AGGREGATE(3,5,Compétences[[#This Row],[Salarié (NOM Prénom)]])</f>
        <v>1</v>
      </c>
    </row>
    <row r="553" spans="1:10" ht="16">
      <c r="A553" s="1" t="s">
        <v>178</v>
      </c>
      <c r="B553" s="1" t="s">
        <v>88</v>
      </c>
      <c r="C553" s="1" t="s">
        <v>114</v>
      </c>
      <c r="D553" s="21">
        <v>3</v>
      </c>
      <c r="E553" s="40">
        <v>3</v>
      </c>
      <c r="F553"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3" s="42" t="str">
        <f>IF(Compétences[[#This Row],[Salarié (NOM Prénom)]]="","",IF(_xlfn.XLOOKUP(Compétences[[#This Row],[Salarié (NOM Prénom)]],Salariés[NOM et Prénom],Salariés[N+1 (NOM Prénom)])=0,"",_xlfn.XLOOKUP(Compétences[[#This Row],[Salarié (NOM Prénom)]],Salariés[NOM et Prénom],Salariés[N+1 (NOM Prénom)])))</f>
        <v>CAZAL Gérard</v>
      </c>
      <c r="H553" s="42" t="str">
        <f>IF(Compétences[[#This Row],[Salarié (NOM Prénom)]]="","",IF(_xlfn.XLOOKUP(Compétences[[#This Row],[Salarié (NOM Prénom)]],Salariés[NOM et Prénom],Salariés[Sexe])=0,"",_xlfn.XLOOKUP(Compétences[[#This Row],[Salarié (NOM Prénom)]],Salariés[NOM et Prénom],Salariés[Sexe])))</f>
        <v>Homme</v>
      </c>
      <c r="I553" s="42" t="str">
        <f>IF(Compétences[[#This Row],[Salarié (NOM Prénom)]]="","",IF(_xlfn.XLOOKUP(Compétences[[#This Row],[Salarié (NOM Prénom)]],Salariés[NOM et Prénom],Salariés[Service])=0,"",_xlfn.XLOOKUP(Compétences[[#This Row],[Salarié (NOM Prénom)]],Salariés[NOM et Prénom],Salariés[Service])))</f>
        <v>Vente</v>
      </c>
      <c r="J553" s="43">
        <f>_xlfn.AGGREGATE(3,5,Compétences[[#This Row],[Salarié (NOM Prénom)]])</f>
        <v>1</v>
      </c>
    </row>
    <row r="554" spans="1:10" ht="16">
      <c r="A554" s="1" t="s">
        <v>178</v>
      </c>
      <c r="B554" s="1" t="s">
        <v>88</v>
      </c>
      <c r="C554" s="1" t="s">
        <v>119</v>
      </c>
      <c r="D554" s="21">
        <v>4</v>
      </c>
      <c r="E554" s="40">
        <v>1</v>
      </c>
      <c r="F554"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4" s="42" t="str">
        <f>IF(Compétences[[#This Row],[Salarié (NOM Prénom)]]="","",IF(_xlfn.XLOOKUP(Compétences[[#This Row],[Salarié (NOM Prénom)]],Salariés[NOM et Prénom],Salariés[N+1 (NOM Prénom)])=0,"",_xlfn.XLOOKUP(Compétences[[#This Row],[Salarié (NOM Prénom)]],Salariés[NOM et Prénom],Salariés[N+1 (NOM Prénom)])))</f>
        <v>CAZAL Gérard</v>
      </c>
      <c r="H554" s="42" t="str">
        <f>IF(Compétences[[#This Row],[Salarié (NOM Prénom)]]="","",IF(_xlfn.XLOOKUP(Compétences[[#This Row],[Salarié (NOM Prénom)]],Salariés[NOM et Prénom],Salariés[Sexe])=0,"",_xlfn.XLOOKUP(Compétences[[#This Row],[Salarié (NOM Prénom)]],Salariés[NOM et Prénom],Salariés[Sexe])))</f>
        <v>Homme</v>
      </c>
      <c r="I554" s="42" t="str">
        <f>IF(Compétences[[#This Row],[Salarié (NOM Prénom)]]="","",IF(_xlfn.XLOOKUP(Compétences[[#This Row],[Salarié (NOM Prénom)]],Salariés[NOM et Prénom],Salariés[Service])=0,"",_xlfn.XLOOKUP(Compétences[[#This Row],[Salarié (NOM Prénom)]],Salariés[NOM et Prénom],Salariés[Service])))</f>
        <v>Vente</v>
      </c>
      <c r="J554" s="43">
        <f>_xlfn.AGGREGATE(3,5,Compétences[[#This Row],[Salarié (NOM Prénom)]])</f>
        <v>1</v>
      </c>
    </row>
    <row r="555" spans="1:10" ht="16">
      <c r="A555" s="1" t="s">
        <v>178</v>
      </c>
      <c r="B555" s="1" t="s">
        <v>94</v>
      </c>
      <c r="C555" s="1" t="s">
        <v>98</v>
      </c>
      <c r="D555" s="21">
        <v>3</v>
      </c>
      <c r="E555" s="40">
        <v>4</v>
      </c>
      <c r="F555"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5" s="42" t="str">
        <f>IF(Compétences[[#This Row],[Salarié (NOM Prénom)]]="","",IF(_xlfn.XLOOKUP(Compétences[[#This Row],[Salarié (NOM Prénom)]],Salariés[NOM et Prénom],Salariés[N+1 (NOM Prénom)])=0,"",_xlfn.XLOOKUP(Compétences[[#This Row],[Salarié (NOM Prénom)]],Salariés[NOM et Prénom],Salariés[N+1 (NOM Prénom)])))</f>
        <v>CAZAL Gérard</v>
      </c>
      <c r="H555" s="42" t="str">
        <f>IF(Compétences[[#This Row],[Salarié (NOM Prénom)]]="","",IF(_xlfn.XLOOKUP(Compétences[[#This Row],[Salarié (NOM Prénom)]],Salariés[NOM et Prénom],Salariés[Sexe])=0,"",_xlfn.XLOOKUP(Compétences[[#This Row],[Salarié (NOM Prénom)]],Salariés[NOM et Prénom],Salariés[Sexe])))</f>
        <v>Homme</v>
      </c>
      <c r="I555" s="42" t="str">
        <f>IF(Compétences[[#This Row],[Salarié (NOM Prénom)]]="","",IF(_xlfn.XLOOKUP(Compétences[[#This Row],[Salarié (NOM Prénom)]],Salariés[NOM et Prénom],Salariés[Service])=0,"",_xlfn.XLOOKUP(Compétences[[#This Row],[Salarié (NOM Prénom)]],Salariés[NOM et Prénom],Salariés[Service])))</f>
        <v>Vente</v>
      </c>
      <c r="J555" s="43">
        <f>_xlfn.AGGREGATE(3,5,Compétences[[#This Row],[Salarié (NOM Prénom)]])</f>
        <v>1</v>
      </c>
    </row>
    <row r="556" spans="1:10" ht="16">
      <c r="A556" s="1" t="s">
        <v>178</v>
      </c>
      <c r="B556" s="1" t="s">
        <v>94</v>
      </c>
      <c r="C556" s="1" t="s">
        <v>111</v>
      </c>
      <c r="D556" s="21">
        <v>4</v>
      </c>
      <c r="E556" s="40">
        <v>4</v>
      </c>
      <c r="F556"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6" s="42" t="str">
        <f>IF(Compétences[[#This Row],[Salarié (NOM Prénom)]]="","",IF(_xlfn.XLOOKUP(Compétences[[#This Row],[Salarié (NOM Prénom)]],Salariés[NOM et Prénom],Salariés[N+1 (NOM Prénom)])=0,"",_xlfn.XLOOKUP(Compétences[[#This Row],[Salarié (NOM Prénom)]],Salariés[NOM et Prénom],Salariés[N+1 (NOM Prénom)])))</f>
        <v>CAZAL Gérard</v>
      </c>
      <c r="H556" s="42" t="str">
        <f>IF(Compétences[[#This Row],[Salarié (NOM Prénom)]]="","",IF(_xlfn.XLOOKUP(Compétences[[#This Row],[Salarié (NOM Prénom)]],Salariés[NOM et Prénom],Salariés[Sexe])=0,"",_xlfn.XLOOKUP(Compétences[[#This Row],[Salarié (NOM Prénom)]],Salariés[NOM et Prénom],Salariés[Sexe])))</f>
        <v>Homme</v>
      </c>
      <c r="I556" s="42" t="str">
        <f>IF(Compétences[[#This Row],[Salarié (NOM Prénom)]]="","",IF(_xlfn.XLOOKUP(Compétences[[#This Row],[Salarié (NOM Prénom)]],Salariés[NOM et Prénom],Salariés[Service])=0,"",_xlfn.XLOOKUP(Compétences[[#This Row],[Salarié (NOM Prénom)]],Salariés[NOM et Prénom],Salariés[Service])))</f>
        <v>Vente</v>
      </c>
      <c r="J556" s="43">
        <f>_xlfn.AGGREGATE(3,5,Compétences[[#This Row],[Salarié (NOM Prénom)]])</f>
        <v>1</v>
      </c>
    </row>
    <row r="557" spans="1:10" ht="16">
      <c r="A557" s="1" t="s">
        <v>178</v>
      </c>
      <c r="B557" s="1" t="s">
        <v>94</v>
      </c>
      <c r="C557" s="1" t="s">
        <v>124</v>
      </c>
      <c r="D557" s="21">
        <v>3</v>
      </c>
      <c r="E557" s="40">
        <v>2</v>
      </c>
      <c r="F557"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7" s="42" t="str">
        <f>IF(Compétences[[#This Row],[Salarié (NOM Prénom)]]="","",IF(_xlfn.XLOOKUP(Compétences[[#This Row],[Salarié (NOM Prénom)]],Salariés[NOM et Prénom],Salariés[N+1 (NOM Prénom)])=0,"",_xlfn.XLOOKUP(Compétences[[#This Row],[Salarié (NOM Prénom)]],Salariés[NOM et Prénom],Salariés[N+1 (NOM Prénom)])))</f>
        <v>CAZAL Gérard</v>
      </c>
      <c r="H557" s="42" t="str">
        <f>IF(Compétences[[#This Row],[Salarié (NOM Prénom)]]="","",IF(_xlfn.XLOOKUP(Compétences[[#This Row],[Salarié (NOM Prénom)]],Salariés[NOM et Prénom],Salariés[Sexe])=0,"",_xlfn.XLOOKUP(Compétences[[#This Row],[Salarié (NOM Prénom)]],Salariés[NOM et Prénom],Salariés[Sexe])))</f>
        <v>Homme</v>
      </c>
      <c r="I557" s="42" t="str">
        <f>IF(Compétences[[#This Row],[Salarié (NOM Prénom)]]="","",IF(_xlfn.XLOOKUP(Compétences[[#This Row],[Salarié (NOM Prénom)]],Salariés[NOM et Prénom],Salariés[Service])=0,"",_xlfn.XLOOKUP(Compétences[[#This Row],[Salarié (NOM Prénom)]],Salariés[NOM et Prénom],Salariés[Service])))</f>
        <v>Vente</v>
      </c>
      <c r="J557" s="43">
        <f>_xlfn.AGGREGATE(3,5,Compétences[[#This Row],[Salarié (NOM Prénom)]])</f>
        <v>1</v>
      </c>
    </row>
    <row r="558" spans="1:10" ht="16">
      <c r="A558" s="1" t="s">
        <v>178</v>
      </c>
      <c r="B558" s="1" t="s">
        <v>94</v>
      </c>
      <c r="C558" s="1" t="s">
        <v>132</v>
      </c>
      <c r="D558" s="21">
        <v>1</v>
      </c>
      <c r="E558" s="40">
        <v>2</v>
      </c>
      <c r="F558"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8" s="42" t="str">
        <f>IF(Compétences[[#This Row],[Salarié (NOM Prénom)]]="","",IF(_xlfn.XLOOKUP(Compétences[[#This Row],[Salarié (NOM Prénom)]],Salariés[NOM et Prénom],Salariés[N+1 (NOM Prénom)])=0,"",_xlfn.XLOOKUP(Compétences[[#This Row],[Salarié (NOM Prénom)]],Salariés[NOM et Prénom],Salariés[N+1 (NOM Prénom)])))</f>
        <v>CAZAL Gérard</v>
      </c>
      <c r="H558" s="42" t="str">
        <f>IF(Compétences[[#This Row],[Salarié (NOM Prénom)]]="","",IF(_xlfn.XLOOKUP(Compétences[[#This Row],[Salarié (NOM Prénom)]],Salariés[NOM et Prénom],Salariés[Sexe])=0,"",_xlfn.XLOOKUP(Compétences[[#This Row],[Salarié (NOM Prénom)]],Salariés[NOM et Prénom],Salariés[Sexe])))</f>
        <v>Homme</v>
      </c>
      <c r="I558" s="42" t="str">
        <f>IF(Compétences[[#This Row],[Salarié (NOM Prénom)]]="","",IF(_xlfn.XLOOKUP(Compétences[[#This Row],[Salarié (NOM Prénom)]],Salariés[NOM et Prénom],Salariés[Service])=0,"",_xlfn.XLOOKUP(Compétences[[#This Row],[Salarié (NOM Prénom)]],Salariés[NOM et Prénom],Salariés[Service])))</f>
        <v>Vente</v>
      </c>
      <c r="J558" s="43">
        <f>_xlfn.AGGREGATE(3,5,Compétences[[#This Row],[Salarié (NOM Prénom)]])</f>
        <v>1</v>
      </c>
    </row>
    <row r="559" spans="1:10" ht="16">
      <c r="A559" s="1" t="s">
        <v>178</v>
      </c>
      <c r="B559" s="1" t="s">
        <v>94</v>
      </c>
      <c r="C559" s="1" t="s">
        <v>133</v>
      </c>
      <c r="D559" s="21">
        <v>2</v>
      </c>
      <c r="E559" s="40">
        <v>4</v>
      </c>
      <c r="F559"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59" s="42" t="str">
        <f>IF(Compétences[[#This Row],[Salarié (NOM Prénom)]]="","",IF(_xlfn.XLOOKUP(Compétences[[#This Row],[Salarié (NOM Prénom)]],Salariés[NOM et Prénom],Salariés[N+1 (NOM Prénom)])=0,"",_xlfn.XLOOKUP(Compétences[[#This Row],[Salarié (NOM Prénom)]],Salariés[NOM et Prénom],Salariés[N+1 (NOM Prénom)])))</f>
        <v>CAZAL Gérard</v>
      </c>
      <c r="H559" s="42" t="str">
        <f>IF(Compétences[[#This Row],[Salarié (NOM Prénom)]]="","",IF(_xlfn.XLOOKUP(Compétences[[#This Row],[Salarié (NOM Prénom)]],Salariés[NOM et Prénom],Salariés[Sexe])=0,"",_xlfn.XLOOKUP(Compétences[[#This Row],[Salarié (NOM Prénom)]],Salariés[NOM et Prénom],Salariés[Sexe])))</f>
        <v>Homme</v>
      </c>
      <c r="I559" s="42" t="str">
        <f>IF(Compétences[[#This Row],[Salarié (NOM Prénom)]]="","",IF(_xlfn.XLOOKUP(Compétences[[#This Row],[Salarié (NOM Prénom)]],Salariés[NOM et Prénom],Salariés[Service])=0,"",_xlfn.XLOOKUP(Compétences[[#This Row],[Salarié (NOM Prénom)]],Salariés[NOM et Prénom],Salariés[Service])))</f>
        <v>Vente</v>
      </c>
      <c r="J559" s="43">
        <f>_xlfn.AGGREGATE(3,5,Compétences[[#This Row],[Salarié (NOM Prénom)]])</f>
        <v>1</v>
      </c>
    </row>
    <row r="560" spans="1:10" ht="16">
      <c r="A560" s="1" t="s">
        <v>178</v>
      </c>
      <c r="B560" s="1" t="s">
        <v>94</v>
      </c>
      <c r="C560" s="1" t="s">
        <v>137</v>
      </c>
      <c r="D560" s="21">
        <v>3</v>
      </c>
      <c r="E560" s="40">
        <v>1</v>
      </c>
      <c r="F560"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60" s="42" t="str">
        <f>IF(Compétences[[#This Row],[Salarié (NOM Prénom)]]="","",IF(_xlfn.XLOOKUP(Compétences[[#This Row],[Salarié (NOM Prénom)]],Salariés[NOM et Prénom],Salariés[N+1 (NOM Prénom)])=0,"",_xlfn.XLOOKUP(Compétences[[#This Row],[Salarié (NOM Prénom)]],Salariés[NOM et Prénom],Salariés[N+1 (NOM Prénom)])))</f>
        <v>CAZAL Gérard</v>
      </c>
      <c r="H560" s="42" t="str">
        <f>IF(Compétences[[#This Row],[Salarié (NOM Prénom)]]="","",IF(_xlfn.XLOOKUP(Compétences[[#This Row],[Salarié (NOM Prénom)]],Salariés[NOM et Prénom],Salariés[Sexe])=0,"",_xlfn.XLOOKUP(Compétences[[#This Row],[Salarié (NOM Prénom)]],Salariés[NOM et Prénom],Salariés[Sexe])))</f>
        <v>Homme</v>
      </c>
      <c r="I560" s="42" t="str">
        <f>IF(Compétences[[#This Row],[Salarié (NOM Prénom)]]="","",IF(_xlfn.XLOOKUP(Compétences[[#This Row],[Salarié (NOM Prénom)]],Salariés[NOM et Prénom],Salariés[Service])=0,"",_xlfn.XLOOKUP(Compétences[[#This Row],[Salarié (NOM Prénom)]],Salariés[NOM et Prénom],Salariés[Service])))</f>
        <v>Vente</v>
      </c>
      <c r="J560" s="43">
        <f>_xlfn.AGGREGATE(3,5,Compétences[[#This Row],[Salarié (NOM Prénom)]])</f>
        <v>1</v>
      </c>
    </row>
    <row r="561" spans="1:10" ht="16">
      <c r="A561" s="1" t="s">
        <v>178</v>
      </c>
      <c r="B561" s="1" t="s">
        <v>94</v>
      </c>
      <c r="C561" s="1" t="s">
        <v>143</v>
      </c>
      <c r="D561" s="21">
        <v>3</v>
      </c>
      <c r="E561" s="40">
        <v>4</v>
      </c>
      <c r="F561" s="41" t="str">
        <f>IF(Compétences[[#This Row],[Salarié (NOM Prénom)]]="","",IF(_xlfn.XLOOKUP(Compétences[[#This Row],[Salarié (NOM Prénom)]],Salariés[NOM et Prénom],Salariés[Métier actuel])=0,"",_xlfn.XLOOKUP(Compétences[[#This Row],[Salarié (NOM Prénom)]],Salariés[NOM et Prénom],Salariés[Métier actuel])))</f>
        <v>Responsable grands comptes</v>
      </c>
      <c r="G561" s="42" t="str">
        <f>IF(Compétences[[#This Row],[Salarié (NOM Prénom)]]="","",IF(_xlfn.XLOOKUP(Compétences[[#This Row],[Salarié (NOM Prénom)]],Salariés[NOM et Prénom],Salariés[N+1 (NOM Prénom)])=0,"",_xlfn.XLOOKUP(Compétences[[#This Row],[Salarié (NOM Prénom)]],Salariés[NOM et Prénom],Salariés[N+1 (NOM Prénom)])))</f>
        <v>CAZAL Gérard</v>
      </c>
      <c r="H561" s="42" t="str">
        <f>IF(Compétences[[#This Row],[Salarié (NOM Prénom)]]="","",IF(_xlfn.XLOOKUP(Compétences[[#This Row],[Salarié (NOM Prénom)]],Salariés[NOM et Prénom],Salariés[Sexe])=0,"",_xlfn.XLOOKUP(Compétences[[#This Row],[Salarié (NOM Prénom)]],Salariés[NOM et Prénom],Salariés[Sexe])))</f>
        <v>Homme</v>
      </c>
      <c r="I561" s="42" t="str">
        <f>IF(Compétences[[#This Row],[Salarié (NOM Prénom)]]="","",IF(_xlfn.XLOOKUP(Compétences[[#This Row],[Salarié (NOM Prénom)]],Salariés[NOM et Prénom],Salariés[Service])=0,"",_xlfn.XLOOKUP(Compétences[[#This Row],[Salarié (NOM Prénom)]],Salariés[NOM et Prénom],Salariés[Service])))</f>
        <v>Vente</v>
      </c>
      <c r="J561" s="43">
        <f>_xlfn.AGGREGATE(3,5,Compétences[[#This Row],[Salarié (NOM Prénom)]])</f>
        <v>1</v>
      </c>
    </row>
  </sheetData>
  <sheetProtection algorithmName="SHA-512" hashValue="7W9yMdoCmJxQCYgmrs1xlVzjbXeprEZenOsgroof0Qvn9GIbRGBB0XWGA7c2CxDcThJgBa1XL9PCat83LNdcPQ==" saltValue="sBu7gLEx86GKf/rbGOEGqg==" spinCount="100000" sheet="1" objects="1" scenarios="1" sort="0" autoFilter="0"/>
  <conditionalFormatting sqref="A13:E561">
    <cfRule type="expression" dxfId="0" priority="1" stopIfTrue="1">
      <formula>AND($A13&lt;&gt;"",A13="")</formula>
    </cfRule>
  </conditionalFormatting>
  <dataValidations count="4">
    <dataValidation type="list" allowBlank="1" showInputMessage="1" showErrorMessage="1" sqref="B13:B561" xr:uid="{DF04F615-9BFC-E740-8F59-E3135EAE27E0}">
      <formula1>"Soft skill,Hard skill"</formula1>
    </dataValidation>
    <dataValidation type="whole" allowBlank="1" showInputMessage="1" showErrorMessage="1" errorTitle="Erreur de saisie !" error="Le niveau doit être un nombre entier de 1 à 4 :_x000a_1 - Notions_x000a_2 - Intermédiaire_x000a_3 - Avancé_x000a_4 - Expert" sqref="D13:E561" xr:uid="{497B9D5A-07EF-7142-AA20-2BB7F9B276C1}">
      <formula1>0</formula1>
      <formula2>4</formula2>
    </dataValidation>
    <dataValidation type="custom" allowBlank="1" showInputMessage="1" showErrorMessage="1" errorTitle="Attention aux doublons !" error="Cette compétence pour ce salarié a déjà été saisie." sqref="C13:C561" xr:uid="{E6217843-722C-EE42-B4BA-1DE6C13F5A16}">
      <formula1>COUNTIFS(A:A,A13,B:B,B13,C:C,C13)=1</formula1>
    </dataValidation>
    <dataValidation type="list" allowBlank="1" showInputMessage="1" showErrorMessage="1" errorTitle="Erreur de saisie !" error="Le salarié n'existe pas dans la base de données &quot;Salariés&quot;." sqref="A13:A561" xr:uid="{7AC2BDA4-D386-5141-A4BF-94B2C0731F78}">
      <formula1>INDIRECT("Salariés[NOM et Prénom]")</formula1>
    </dataValidation>
  </dataValidation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87D9-700F-394E-BC66-C198CA855C76}">
  <sheetPr>
    <tabColor rgb="FF00518B"/>
  </sheetPr>
  <dimension ref="A12:K69"/>
  <sheetViews>
    <sheetView showGridLines="0" zoomScaleNormal="100" workbookViewId="0">
      <pane ySplit="12" topLeftCell="A13" activePane="bottomLeft" state="frozen"/>
      <selection activeCell="B6" sqref="B6"/>
      <selection pane="bottomLeft" activeCell="A13" sqref="A13:A14"/>
    </sheetView>
  </sheetViews>
  <sheetFormatPr baseColWidth="10" defaultColWidth="10.83203125" defaultRowHeight="15" outlineLevelCol="1"/>
  <cols>
    <col min="1" max="2" width="35.83203125" style="1" customWidth="1"/>
    <col min="3" max="4" width="30.83203125" style="1" customWidth="1"/>
    <col min="5" max="5" width="10.83203125" style="1"/>
    <col min="6" max="6" width="40.83203125" style="1" customWidth="1"/>
    <col min="7" max="8" width="20.83203125" style="1" customWidth="1"/>
    <col min="9" max="9" width="10.83203125" style="1" customWidth="1"/>
    <col min="10" max="10" width="25.83203125" style="1" hidden="1" customWidth="1" outlineLevel="1"/>
    <col min="11" max="11" width="10.83203125" style="1" collapsed="1"/>
    <col min="12" max="16384" width="10.83203125" style="1"/>
  </cols>
  <sheetData>
    <row r="12" spans="1:10" ht="17">
      <c r="A12" s="16" t="s">
        <v>169</v>
      </c>
      <c r="B12" s="14" t="s">
        <v>168</v>
      </c>
      <c r="C12" s="14" t="s">
        <v>167</v>
      </c>
      <c r="D12" s="15" t="s">
        <v>166</v>
      </c>
      <c r="F12" s="59" t="str">
        <f>"Quelles sont les soft skills de "&amp;A13&amp;" ?"</f>
        <v>Quelles sont les soft skills de ALARD Dominique ?</v>
      </c>
      <c r="G12" s="59"/>
      <c r="H12" s="59"/>
      <c r="J12" s="10" t="s">
        <v>165</v>
      </c>
    </row>
    <row r="13" spans="1:10" ht="17" customHeight="1">
      <c r="A13" s="58" t="s">
        <v>61</v>
      </c>
      <c r="B13" s="61" t="str">
        <f>_xlfn.XLOOKUP(A13,Salariés[NOM et Prénom],Salariés[Métier actuel],"?")</f>
        <v>Directeur de production</v>
      </c>
      <c r="C13" s="60" t="str">
        <f ca="1">_xlfn.XLOOKUP(A13,Salariés[NOM et Prénom],Salariés[Ancienneté 
dans l''entreprise],"?")&amp;IF(_xlfn.XLOOKUP(A13,Salariés[NOM et Prénom],Salariés[Ancienneté 
dans l''entreprise],"?")&lt;=1," an"," ans")</f>
        <v>0 an</v>
      </c>
      <c r="D13" s="60" t="str">
        <f ca="1">_xlfn.XLOOKUP(A13,Salariés[NOM et Prénom],Salariés[Ancienneté 
dans le poste],"?")&amp;IF(_xlfn.XLOOKUP(A13,Salariés[NOM et Prénom],Salariés[Ancienneté 
dans le poste],"?")&lt;=1," an"," ans")</f>
        <v>0 an</v>
      </c>
      <c r="F13" s="17" t="s">
        <v>88</v>
      </c>
      <c r="G13" s="18" t="s">
        <v>171</v>
      </c>
      <c r="H13" s="19" t="s">
        <v>172</v>
      </c>
      <c r="J13" s="1" t="str" cm="1">
        <f t="array" ref="J13:J69">_xlfn._xlws.SORT(_xlfn.UNIQUE(_xlfn._xlws.FILTER(Compétences[Salarié (NOM Prénom)],Compétences[AGREGAT]=1)))</f>
        <v>ALARD Dominique</v>
      </c>
    </row>
    <row r="14" spans="1:10" ht="16">
      <c r="A14" s="58"/>
      <c r="B14" s="61"/>
      <c r="C14" s="60"/>
      <c r="D14" s="60"/>
      <c r="F14" s="11" t="str" cm="1">
        <f t="array" ref="F14:F18">IFERROR(_xlfn._xlws.FILTER(Compétences[Compétence],(Compétences[Soft ou hard skill ?]="Soft skill")*(Compétences[Salarié (NOM Prénom)]=A13)),"Pas de soft skill renseigné")</f>
        <v>Adaptabilité</v>
      </c>
      <c r="G14" s="12" cm="1">
        <f t="array" ref="G14:G18">IFERROR(_xlfn._xlws.FILTER(Compétences[Niveau
attendu],(Compétences[Soft ou hard skill ?]="Soft skill")*(Compétences[Salarié (NOM Prénom)]=A13)),"Pas de soft skill renseigné")</f>
        <v>3</v>
      </c>
      <c r="H14" s="13" cm="1">
        <f t="array" ref="H14:H18">IFERROR(_xlfn._xlws.FILTER(Compétences[Niveau
évalué],(Compétences[Soft ou hard skill ?]="Soft skill")*(Compétences[Salarié (NOM Prénom)]=A13)),"Pas de soft skill renseigné")</f>
        <v>1</v>
      </c>
      <c r="J14" s="1" t="str">
        <v>ALARIE Léo</v>
      </c>
    </row>
    <row r="15" spans="1:10" ht="16">
      <c r="F15" s="11" t="str">
        <v>Créativité</v>
      </c>
      <c r="G15" s="12">
        <v>1</v>
      </c>
      <c r="H15" s="13">
        <v>4</v>
      </c>
      <c r="J15" s="1" t="str">
        <v>ASSELINEAU Marina</v>
      </c>
    </row>
    <row r="16" spans="1:10" ht="16">
      <c r="F16" s="11" t="str">
        <v>Efficacité</v>
      </c>
      <c r="G16" s="12">
        <v>4</v>
      </c>
      <c r="H16" s="13">
        <v>1</v>
      </c>
      <c r="J16" s="1" t="str">
        <v>AUGUSTE Djeferson</v>
      </c>
    </row>
    <row r="17" spans="6:10" ht="16">
      <c r="F17" s="11" t="str">
        <v>Remise en question</v>
      </c>
      <c r="G17" s="12">
        <v>3</v>
      </c>
      <c r="H17" s="13">
        <v>2</v>
      </c>
      <c r="J17" s="1" t="str">
        <v>AZÉMA Constance</v>
      </c>
    </row>
    <row r="18" spans="6:10" ht="16">
      <c r="F18" s="11" t="str">
        <v>Responsabilité</v>
      </c>
      <c r="G18" s="12">
        <v>1</v>
      </c>
      <c r="H18" s="13">
        <v>1</v>
      </c>
      <c r="J18" s="1" t="str">
        <v>BARDIN Jean</v>
      </c>
    </row>
    <row r="19" spans="6:10" ht="16">
      <c r="F19" s="11"/>
      <c r="G19" s="12"/>
      <c r="H19" s="13"/>
      <c r="J19" s="1" t="str">
        <v>BASSOT Didier</v>
      </c>
    </row>
    <row r="20" spans="6:10" ht="16">
      <c r="F20" s="11"/>
      <c r="G20" s="12"/>
      <c r="H20" s="13"/>
      <c r="J20" s="1" t="str">
        <v>BEAUREGARD Franck</v>
      </c>
    </row>
    <row r="21" spans="6:10" ht="16">
      <c r="F21" s="11"/>
      <c r="G21" s="12"/>
      <c r="H21" s="13"/>
      <c r="J21" s="1" t="str">
        <v>BELLEGARDE Alexandrine</v>
      </c>
    </row>
    <row r="22" spans="6:10" ht="16">
      <c r="F22" s="11"/>
      <c r="G22" s="12"/>
      <c r="H22" s="13"/>
      <c r="J22" s="1" t="str">
        <v>BLANC Simon</v>
      </c>
    </row>
    <row r="23" spans="6:10" ht="16">
      <c r="F23" s="11"/>
      <c r="G23" s="12"/>
      <c r="H23" s="13"/>
      <c r="J23" s="1" t="str">
        <v>BOUCHARD Mélanie</v>
      </c>
    </row>
    <row r="24" spans="6:10" ht="16">
      <c r="J24" s="1" t="str">
        <v>BOURGUIGNON Thibault</v>
      </c>
    </row>
    <row r="25" spans="6:10" ht="16">
      <c r="F25" s="59" t="str">
        <f>"Quelles sont les hard skills de "&amp;A13&amp;" ?"</f>
        <v>Quelles sont les hard skills de ALARD Dominique ?</v>
      </c>
      <c r="G25" s="59"/>
      <c r="H25" s="59"/>
      <c r="J25" s="1" t="str">
        <v>BOZONNET Franck</v>
      </c>
    </row>
    <row r="26" spans="6:10" ht="16">
      <c r="F26" s="17" t="s">
        <v>94</v>
      </c>
      <c r="G26" s="18" t="s">
        <v>171</v>
      </c>
      <c r="H26" s="19" t="s">
        <v>172</v>
      </c>
      <c r="J26" s="1" t="str">
        <v>CALVET Clovis</v>
      </c>
    </row>
    <row r="27" spans="6:10" ht="16">
      <c r="F27" s="11" t="str" cm="1">
        <f t="array" ref="F27:F30">IFERROR(_xlfn._xlws.FILTER(Compétences[Compétence],(Compétences[Soft ou hard skill ?]="Hard skill")*(Compétences[Salarié (NOM Prénom)]=A13)),"Pas de hard skill renseigné")</f>
        <v>Allemand</v>
      </c>
      <c r="G27" s="12" cm="1">
        <f t="array" ref="G27:G30">IFERROR(_xlfn._xlws.FILTER(Compétences[Niveau
attendu],(Compétences[Soft ou hard skill ?]="Hard skill")*(Compétences[Salarié (NOM Prénom)]=A13)),"Pas de hard skill renseigné")</f>
        <v>1</v>
      </c>
      <c r="H27" s="13" cm="1">
        <f t="array" ref="H27:H30">IFERROR(_xlfn._xlws.FILTER(Compétences[Niveau
évalué],(Compétences[Soft ou hard skill ?]="Hard skill")*(Compétences[Salarié (NOM Prénom)]=A13)),"Pas de hard skill renseigné")</f>
        <v>4</v>
      </c>
      <c r="J27" s="1" t="str">
        <v>CAZAL Gérard</v>
      </c>
    </row>
    <row r="28" spans="6:10" ht="16">
      <c r="F28" s="11" t="str">
        <v>Analyse des données</v>
      </c>
      <c r="G28" s="12">
        <v>4</v>
      </c>
      <c r="H28" s="13">
        <v>1</v>
      </c>
      <c r="J28" s="1" t="str">
        <v>CELICE Dolorès</v>
      </c>
    </row>
    <row r="29" spans="6:10" ht="16">
      <c r="F29" s="11" t="str">
        <v>Conduite du changement</v>
      </c>
      <c r="G29" s="12">
        <v>4</v>
      </c>
      <c r="H29" s="13">
        <v>4</v>
      </c>
      <c r="J29" s="1" t="str">
        <v>CELLIER Igor</v>
      </c>
    </row>
    <row r="30" spans="6:10" ht="16">
      <c r="F30" s="11" t="str">
        <v>Optimisation des processus</v>
      </c>
      <c r="G30" s="12">
        <v>4</v>
      </c>
      <c r="H30" s="13">
        <v>2</v>
      </c>
      <c r="J30" s="1" t="str">
        <v>CERF Anne</v>
      </c>
    </row>
    <row r="31" spans="6:10" ht="16">
      <c r="F31" s="11"/>
      <c r="G31" s="12"/>
      <c r="H31" s="13"/>
      <c r="J31" s="1" t="str">
        <v>CHARBONNEAU Edgar</v>
      </c>
    </row>
    <row r="32" spans="6:10" ht="16">
      <c r="F32" s="11"/>
      <c r="G32" s="12"/>
      <c r="H32" s="13"/>
      <c r="J32" s="1" t="str">
        <v>CHOFFARD Sacha</v>
      </c>
    </row>
    <row r="33" spans="6:10" ht="16">
      <c r="F33" s="11"/>
      <c r="G33" s="12"/>
      <c r="H33" s="13"/>
      <c r="J33" s="1" t="str">
        <v>COMPERE Yolande</v>
      </c>
    </row>
    <row r="34" spans="6:10" ht="16">
      <c r="F34" s="11"/>
      <c r="G34" s="12"/>
      <c r="H34" s="13"/>
      <c r="J34" s="1" t="str">
        <v>COURBET Raymond</v>
      </c>
    </row>
    <row r="35" spans="6:10" ht="16">
      <c r="F35" s="11"/>
      <c r="G35" s="12"/>
      <c r="H35" s="13"/>
      <c r="J35" s="1" t="str">
        <v>COURBIS Godefroy</v>
      </c>
    </row>
    <row r="36" spans="6:10" ht="16">
      <c r="F36" s="11"/>
      <c r="G36" s="12"/>
      <c r="H36" s="13"/>
      <c r="J36" s="1" t="str">
        <v>DELAUNAY Aurélie</v>
      </c>
    </row>
    <row r="37" spans="6:10" ht="16">
      <c r="J37" s="1" t="str">
        <v>DELON Danièle</v>
      </c>
    </row>
    <row r="38" spans="6:10" ht="16">
      <c r="J38" s="1" t="str">
        <v>DIDIER Vivienne</v>
      </c>
    </row>
    <row r="39" spans="6:10" ht="16">
      <c r="J39" s="1" t="str">
        <v>DUBOIS Achille</v>
      </c>
    </row>
    <row r="40" spans="6:10" ht="16">
      <c r="J40" s="1" t="str">
        <v>DUBUISSON Paulette</v>
      </c>
    </row>
    <row r="41" spans="6:10" ht="16">
      <c r="J41" s="1" t="str">
        <v>DUTERTRE Marie</v>
      </c>
    </row>
    <row r="42" spans="6:10" ht="16">
      <c r="J42" s="1" t="str">
        <v>EMMANUELLI Yves</v>
      </c>
    </row>
    <row r="43" spans="6:10" ht="16">
      <c r="J43" s="1" t="str">
        <v>FAVRE Carla</v>
      </c>
    </row>
    <row r="44" spans="6:10" ht="16">
      <c r="J44" s="1" t="str">
        <v>FLANDIN Roméo</v>
      </c>
    </row>
    <row r="45" spans="6:10" ht="16">
      <c r="J45" s="1" t="str">
        <v>GARDET Valentine</v>
      </c>
    </row>
    <row r="46" spans="6:10" ht="16">
      <c r="J46" s="1" t="str">
        <v>GEIGER Florence</v>
      </c>
    </row>
    <row r="47" spans="6:10" ht="16">
      <c r="J47" s="1" t="str">
        <v>GÉRIN Aurélien</v>
      </c>
    </row>
    <row r="48" spans="6:10" ht="16">
      <c r="J48" s="1" t="str">
        <v>GRANDIS Lou</v>
      </c>
    </row>
    <row r="49" spans="10:10" ht="16">
      <c r="J49" s="1" t="str">
        <v>GRIBELIN Valentine</v>
      </c>
    </row>
    <row r="50" spans="10:10" ht="16">
      <c r="J50" s="1" t="str">
        <v>GUILLAUME Sandra</v>
      </c>
    </row>
    <row r="51" spans="10:10" ht="16">
      <c r="J51" s="1" t="str">
        <v>HOUDIN Iris</v>
      </c>
    </row>
    <row r="52" spans="10:10" ht="16">
      <c r="J52" s="1" t="str">
        <v>JEANNIN Édith</v>
      </c>
    </row>
    <row r="53" spans="10:10" ht="16">
      <c r="J53" s="1" t="str">
        <v>LECLAIR Gaëtan</v>
      </c>
    </row>
    <row r="54" spans="10:10" ht="16">
      <c r="J54" s="1" t="str">
        <v>LORTIE Amadou</v>
      </c>
    </row>
    <row r="55" spans="10:10" ht="16">
      <c r="J55" s="1" t="str">
        <v>LUCY Théo</v>
      </c>
    </row>
    <row r="56" spans="10:10" ht="16">
      <c r="J56" s="1" t="str">
        <v>LUSSIER Gabriel</v>
      </c>
    </row>
    <row r="57" spans="10:10" ht="16">
      <c r="J57" s="1" t="str">
        <v>MARCHAND Océane</v>
      </c>
    </row>
    <row r="58" spans="10:10" ht="16">
      <c r="J58" s="1" t="str">
        <v>MATTHIEU Anaïs</v>
      </c>
    </row>
    <row r="59" spans="10:10" ht="16">
      <c r="J59" s="1" t="str">
        <v>MILLET Axelle</v>
      </c>
    </row>
    <row r="60" spans="10:10" ht="16">
      <c r="J60" s="1" t="str">
        <v>NIEL Thomas</v>
      </c>
    </row>
    <row r="61" spans="10:10" ht="16">
      <c r="J61" s="1" t="str">
        <v>PINCHON Pascaline</v>
      </c>
    </row>
    <row r="62" spans="10:10" ht="16">
      <c r="J62" s="1" t="str">
        <v>POMEROY Jean</v>
      </c>
    </row>
    <row r="63" spans="10:10" ht="16">
      <c r="J63" s="1" t="str">
        <v>PRUDHOMME Axel</v>
      </c>
    </row>
    <row r="64" spans="10:10" ht="16">
      <c r="J64" s="1" t="str">
        <v>ROATTA Baudouin</v>
      </c>
    </row>
    <row r="65" spans="10:10" ht="16">
      <c r="J65" s="1" t="str">
        <v>SADOUL Gwenaël</v>
      </c>
    </row>
    <row r="66" spans="10:10" ht="16">
      <c r="J66" s="1" t="str">
        <v>SOLÉ Rémi</v>
      </c>
    </row>
    <row r="67" spans="10:10" ht="16">
      <c r="J67" s="1" t="str">
        <v>THOMONT Bastien</v>
      </c>
    </row>
    <row r="68" spans="10:10" ht="16">
      <c r="J68" s="1" t="str">
        <v>VALLUY Marina</v>
      </c>
    </row>
    <row r="69" spans="10:10" ht="16">
      <c r="J69" s="1" t="str">
        <v>VERLEY Hugo</v>
      </c>
    </row>
  </sheetData>
  <sheetProtection algorithmName="SHA-512" hashValue="YZ9JUE3+AQRxHtZnlIj4zqQMOXBJ9JC9kvrF12DHpebJfygJOdeh62ADylkmfjWy4HsGWZkNZwtrNkRKknRLDQ==" saltValue="uEIgFnxIqWHCksfON//1qw==" spinCount="100000" sheet="1" objects="1" scenarios="1" selectLockedCells="1" sort="0" autoFilter="0"/>
  <mergeCells count="6">
    <mergeCell ref="A13:A14"/>
    <mergeCell ref="F12:H12"/>
    <mergeCell ref="F25:H25"/>
    <mergeCell ref="D13:D14"/>
    <mergeCell ref="C13:C14"/>
    <mergeCell ref="B13:B14"/>
  </mergeCells>
  <dataValidations count="2">
    <dataValidation allowBlank="1" showInputMessage="1" showErrorMessage="1" errorTitle="Erreur de saisie" error="Le niveau doit être un nombre compris entre 1 et 4 :_x000a_1 - Notions_x000d__x000a_2 - Intermédiaire_x000d__x000a_3 - Avancé_x000d__x000a_4 - Expert" sqref="G27:H36 G14:H23" xr:uid="{1F3466CB-2084-AD47-9170-CFC6A347BADB}"/>
    <dataValidation type="list" allowBlank="1" showInputMessage="1" showErrorMessage="1" sqref="A13:A14" xr:uid="{0FD56984-CE72-7047-BCAA-21030287647F}">
      <formula1>OFFSET($J$13,,,COUNTA(J:J)-1)</formula1>
    </dataValidation>
  </dataValidations>
  <pageMargins left="0.7" right="0.7" top="0.75" bottom="0.75" header="0.3" footer="0.3"/>
  <drawing r:id="rId1"/>
  <extLst>
    <ext xmlns:x15="http://schemas.microsoft.com/office/spreadsheetml/2010/11/main" uri="{3A4CF648-6AED-40f4-86FF-DC5316D8AED3}">
      <x14:slicerList xmlns:x14="http://schemas.microsoft.com/office/spreadsheetml/2009/9/main">
        <x14:slicer r:id="rId2"/>
      </x14:slicerList>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6</vt:i4>
      </vt:variant>
    </vt:vector>
  </HeadingPairs>
  <TitlesOfParts>
    <vt:vector size="6" baseType="lpstr">
      <vt:lpstr>Mot de passe</vt:lpstr>
      <vt:lpstr>Notice</vt:lpstr>
      <vt:lpstr>Salariés</vt:lpstr>
      <vt:lpstr>Tableau de bord</vt:lpstr>
      <vt:lpstr>Compétences</vt:lpstr>
      <vt:lpstr>Analyse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PARENT</dc:creator>
  <cp:lastModifiedBy>Nicolas PARENT</cp:lastModifiedBy>
  <dcterms:created xsi:type="dcterms:W3CDTF">2023-11-17T14:53:44Z</dcterms:created>
  <dcterms:modified xsi:type="dcterms:W3CDTF">2024-05-06T07:29:52Z</dcterms:modified>
</cp:coreProperties>
</file>