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defaultThemeVersion="166925"/>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Excel/0.Produits Excel/0.Exercices Excel/"/>
    </mc:Choice>
  </mc:AlternateContent>
  <xr:revisionPtr revIDLastSave="0" documentId="13_ncr:1_{A83F25B4-5473-124B-BF3F-CB86BE9B0133}" xr6:coauthVersionLast="47" xr6:coauthVersionMax="47" xr10:uidLastSave="{00000000-0000-0000-0000-000000000000}"/>
  <bookViews>
    <workbookView xWindow="0" yWindow="500" windowWidth="38400" windowHeight="20020" tabRatio="854" xr2:uid="{3D47C9DC-4F72-4A6D-90A9-984A9DE453F4}"/>
  </bookViews>
  <sheets>
    <sheet name="Morpheus Formation" sheetId="16" r:id="rId1"/>
    <sheet name="Fonctions" sheetId="15" r:id="rId2"/>
    <sheet name="Entraînement" sheetId="13" r:id="rId3"/>
    <sheet name="Débutant" sheetId="7" r:id="rId4"/>
    <sheet name="Intermédiaire" sheetId="10" r:id="rId5"/>
    <sheet name="Professionnel" sheetId="14" r:id="rId6"/>
    <sheet name="Correction" sheetId="11" r:id="rId7"/>
  </sheets>
  <externalReferences>
    <externalReference r:id="rId8"/>
    <externalReference r:id="rId9"/>
  </externalReferences>
  <definedNames>
    <definedName name="_xlnm._FilterDatabase" localSheetId="6" hidden="1">Correction!$A$3:$I$3</definedName>
    <definedName name="_xlnm._FilterDatabase" localSheetId="3" hidden="1">Débutant!$A$3:$I$3</definedName>
    <definedName name="_xlnm._FilterDatabase" localSheetId="4" hidden="1">Intermédiaire!$A$3:$I$3</definedName>
    <definedName name="_xlnm._FilterDatabase" localSheetId="5" hidden="1">Professionnel!$A$3:$I$3</definedName>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OFFSET([2]Analyse!$G$17,,,COUNTA([2]Analyse!$G$17:$G$26))</definedName>
    <definedName name="Hard_Evalue">OFFSET([2]Analyse!$H$17,,,COUNTA([2]Analyse!$H$17:$H$26))</definedName>
    <definedName name="Hard_skills">OFFSET([2]Analyse!$F$17,,,COUNTA([2]Analyse!$F$17:$F$26))</definedName>
    <definedName name="Intérêts_annuels">OFFSET('[1]Tab. Amortissement (année)'!$C$2,0,0,COUNT('[1]Tab. Amortissement (année)'!$C$2:$C$100))</definedName>
    <definedName name="Soft_Attendu">OFFSET([2]Analyse!$G$4,,,COUNTA([2]Analyse!$G$4:$G$13))</definedName>
    <definedName name="Soft_Evalue">OFFSET([2]Analyse!$H$4,,,COUNTA([2]Analyse!$H$4:$H$13))</definedName>
    <definedName name="Soft_skills">OFFSET([2]Analyse!$F$4,,,COUNTA([2]Analyse!$F$4:$F$13))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4" l="1"/>
  <c r="N17" i="10"/>
  <c r="N16" i="10"/>
  <c r="N15" i="10"/>
  <c r="N14" i="10"/>
  <c r="N13" i="10"/>
  <c r="N12" i="10"/>
  <c r="N11" i="10"/>
  <c r="N10" i="10"/>
  <c r="N9" i="10"/>
  <c r="N8" i="10"/>
  <c r="N7" i="10"/>
  <c r="N6" i="10"/>
  <c r="N5" i="10"/>
  <c r="N4" i="10"/>
  <c r="N4" i="11"/>
  <c r="N5" i="11"/>
  <c r="E4" i="11"/>
  <c r="I19" i="11"/>
  <c r="H19" i="11"/>
  <c r="G19" i="11"/>
  <c r="F19" i="11"/>
  <c r="J17" i="11"/>
  <c r="J16" i="11"/>
  <c r="J15" i="11"/>
  <c r="J14" i="11"/>
  <c r="J13" i="11"/>
  <c r="J12" i="11"/>
  <c r="J11" i="11"/>
  <c r="J10" i="11"/>
  <c r="J9" i="11"/>
  <c r="J8" i="11"/>
  <c r="J7" i="11"/>
  <c r="J6" i="11"/>
  <c r="J5" i="11"/>
  <c r="J4" i="11"/>
  <c r="M4" i="11"/>
  <c r="I4" i="11" l="1"/>
  <c r="N5" i="7"/>
  <c r="N6" i="7"/>
  <c r="N7" i="7"/>
  <c r="N8" i="7"/>
  <c r="N9" i="7"/>
  <c r="N10" i="7"/>
  <c r="N11" i="7"/>
  <c r="N12" i="7"/>
  <c r="N13" i="7"/>
  <c r="N14" i="7"/>
  <c r="N15" i="7"/>
  <c r="N16" i="7"/>
  <c r="N17" i="7"/>
  <c r="N4" i="7"/>
  <c r="N9" i="14"/>
  <c r="N10" i="14"/>
  <c r="N11" i="14"/>
  <c r="N12" i="14"/>
  <c r="N17" i="14"/>
  <c r="N4" i="14"/>
  <c r="N5" i="14"/>
  <c r="N6" i="14"/>
  <c r="N7" i="14"/>
  <c r="N8" i="14"/>
  <c r="N13" i="14"/>
  <c r="N14" i="14"/>
  <c r="N15" i="14"/>
  <c r="N16" i="14"/>
  <c r="E5" i="11"/>
  <c r="E6" i="11"/>
  <c r="N6" i="11" s="1"/>
  <c r="E7" i="11"/>
  <c r="N7" i="11" s="1"/>
  <c r="E8" i="11"/>
  <c r="N8" i="11" s="1"/>
  <c r="E9" i="11"/>
  <c r="N9" i="11" s="1"/>
  <c r="E10" i="11"/>
  <c r="N10" i="11" s="1"/>
  <c r="E11" i="11"/>
  <c r="N11" i="11" s="1"/>
  <c r="E12" i="11"/>
  <c r="N12" i="11" s="1"/>
  <c r="E13" i="11"/>
  <c r="N13" i="11" s="1"/>
  <c r="E14" i="11"/>
  <c r="N14" i="11" s="1"/>
  <c r="E15" i="11"/>
  <c r="N15" i="11" s="1"/>
  <c r="E16" i="11"/>
  <c r="N16" i="11" s="1"/>
  <c r="E17" i="11"/>
  <c r="N17" i="11" s="1"/>
  <c r="D19" i="11"/>
  <c r="L4" i="13"/>
  <c r="H18" i="11"/>
  <c r="G18" i="11"/>
  <c r="F18" i="11"/>
  <c r="I17" i="11"/>
  <c r="I16" i="11"/>
  <c r="I15" i="11"/>
  <c r="I14" i="11"/>
  <c r="I13" i="11"/>
  <c r="I12" i="11"/>
  <c r="I11" i="11"/>
  <c r="I10" i="11"/>
  <c r="I9" i="11"/>
  <c r="I8" i="11"/>
  <c r="I7" i="11"/>
  <c r="I6" i="11"/>
  <c r="I5" i="11"/>
  <c r="I18" i="11" l="1"/>
  <c r="L7" i="11"/>
  <c r="L17" i="11"/>
  <c r="L15" i="11"/>
  <c r="L14" i="11"/>
  <c r="L13" i="11"/>
  <c r="L12" i="11"/>
  <c r="L10" i="11"/>
  <c r="L9" i="11"/>
  <c r="L6" i="11"/>
  <c r="L5" i="11"/>
  <c r="L4" i="11"/>
  <c r="L13" i="13" l="1"/>
  <c r="M16" i="10"/>
  <c r="M16" i="14"/>
  <c r="L8" i="13"/>
  <c r="I13" i="13" l="1"/>
  <c r="I14" i="13"/>
  <c r="I15" i="13"/>
  <c r="I16" i="13"/>
  <c r="I17" i="13"/>
  <c r="I18" i="13"/>
  <c r="I19" i="13"/>
  <c r="H13" i="13"/>
  <c r="H14" i="13"/>
  <c r="H15" i="13"/>
  <c r="H16" i="13"/>
  <c r="H17" i="13"/>
  <c r="H18" i="13"/>
  <c r="H19" i="13"/>
  <c r="M14" i="13"/>
  <c r="M13" i="13"/>
  <c r="L14" i="13"/>
  <c r="M4" i="13"/>
  <c r="L7" i="13"/>
  <c r="L10" i="13"/>
  <c r="L9" i="13"/>
  <c r="L6" i="13"/>
  <c r="L5" i="13"/>
  <c r="M10" i="13"/>
  <c r="M9" i="13"/>
  <c r="M8" i="13"/>
  <c r="M7" i="13"/>
  <c r="M6" i="13"/>
  <c r="M5" i="13"/>
  <c r="I1" i="13" l="1"/>
  <c r="A1" i="13" s="1"/>
  <c r="M18" i="10" l="1"/>
  <c r="M9" i="10"/>
  <c r="M9" i="14"/>
  <c r="M9" i="11"/>
  <c r="M15" i="11" l="1"/>
  <c r="M15" i="14"/>
  <c r="M15" i="10"/>
  <c r="G19" i="14"/>
  <c r="F19" i="14"/>
  <c r="H19" i="14"/>
  <c r="D19" i="14"/>
  <c r="J17" i="14"/>
  <c r="A17" i="14"/>
  <c r="J16" i="14"/>
  <c r="A16" i="14"/>
  <c r="J15" i="14"/>
  <c r="A15" i="14"/>
  <c r="M14" i="14"/>
  <c r="J14" i="14"/>
  <c r="A14" i="14"/>
  <c r="M13" i="14"/>
  <c r="J13" i="14"/>
  <c r="A13" i="14"/>
  <c r="M12" i="14"/>
  <c r="J12" i="14"/>
  <c r="A12" i="14"/>
  <c r="J11" i="14"/>
  <c r="A11" i="14"/>
  <c r="M10" i="14"/>
  <c r="J10" i="14"/>
  <c r="A10" i="14"/>
  <c r="J9" i="14"/>
  <c r="A9" i="14"/>
  <c r="J8" i="14"/>
  <c r="A8" i="14"/>
  <c r="M7" i="14"/>
  <c r="J7" i="14"/>
  <c r="A7" i="14"/>
  <c r="M6" i="14"/>
  <c r="J6" i="14"/>
  <c r="M17" i="14"/>
  <c r="A6" i="14"/>
  <c r="M5" i="14"/>
  <c r="J5" i="14"/>
  <c r="A5" i="14"/>
  <c r="M4" i="14"/>
  <c r="J4" i="14"/>
  <c r="A4" i="14"/>
  <c r="M18" i="14" l="1"/>
  <c r="I19" i="14"/>
  <c r="M11" i="14"/>
  <c r="M8" i="14"/>
  <c r="J1" i="14" l="1"/>
  <c r="A1" i="14" s="1"/>
  <c r="A4" i="7"/>
  <c r="J4" i="7"/>
  <c r="M4" i="7"/>
  <c r="M18" i="7"/>
  <c r="M15" i="7"/>
  <c r="M14" i="7"/>
  <c r="M12" i="7"/>
  <c r="M11" i="7"/>
  <c r="M10" i="7"/>
  <c r="M9" i="7"/>
  <c r="M7" i="7"/>
  <c r="M6" i="7"/>
  <c r="M14" i="11" l="1"/>
  <c r="M13" i="11"/>
  <c r="M12" i="10"/>
  <c r="M12" i="11"/>
  <c r="M10" i="11"/>
  <c r="M6" i="10"/>
  <c r="M6" i="11"/>
  <c r="M5" i="11"/>
  <c r="A17" i="11"/>
  <c r="A16" i="11"/>
  <c r="A15" i="11"/>
  <c r="A14" i="11"/>
  <c r="A13" i="11"/>
  <c r="A12" i="11"/>
  <c r="A11" i="11"/>
  <c r="A10" i="11"/>
  <c r="A9" i="11"/>
  <c r="A8" i="11"/>
  <c r="A7" i="11"/>
  <c r="A6" i="11"/>
  <c r="A5" i="11"/>
  <c r="A4" i="11"/>
  <c r="M17" i="10"/>
  <c r="M14" i="10"/>
  <c r="M13" i="10"/>
  <c r="M11" i="10"/>
  <c r="M10" i="10"/>
  <c r="M8" i="10"/>
  <c r="M7" i="10"/>
  <c r="M5" i="10"/>
  <c r="M4" i="10"/>
  <c r="J5" i="10"/>
  <c r="J6" i="10"/>
  <c r="J7" i="10"/>
  <c r="J8" i="10"/>
  <c r="J9" i="10"/>
  <c r="J10" i="10"/>
  <c r="J11" i="10"/>
  <c r="J12" i="10"/>
  <c r="J13" i="10"/>
  <c r="J14" i="10"/>
  <c r="J15" i="10"/>
  <c r="J16" i="10"/>
  <c r="J17" i="10"/>
  <c r="J4" i="10"/>
  <c r="F19" i="10"/>
  <c r="G19" i="10"/>
  <c r="H19" i="10"/>
  <c r="I19" i="10"/>
  <c r="D19" i="10"/>
  <c r="M5" i="7"/>
  <c r="M8" i="7"/>
  <c r="M13" i="7"/>
  <c r="M16" i="7"/>
  <c r="M17" i="7"/>
  <c r="F19" i="7"/>
  <c r="G19" i="7"/>
  <c r="H19" i="7"/>
  <c r="I19" i="7"/>
  <c r="D19" i="7"/>
  <c r="J5" i="7"/>
  <c r="J6" i="7"/>
  <c r="J7" i="7"/>
  <c r="J8" i="7"/>
  <c r="J9" i="7"/>
  <c r="J10" i="7"/>
  <c r="J11" i="7"/>
  <c r="J12" i="7"/>
  <c r="J13" i="7"/>
  <c r="J14" i="7"/>
  <c r="J15" i="7"/>
  <c r="J16" i="7"/>
  <c r="J17" i="7"/>
  <c r="A17" i="10"/>
  <c r="A16" i="10"/>
  <c r="A15" i="10"/>
  <c r="A14" i="10"/>
  <c r="A13" i="10"/>
  <c r="A12" i="10"/>
  <c r="A11" i="10"/>
  <c r="A10" i="10"/>
  <c r="A9" i="10"/>
  <c r="A8" i="10"/>
  <c r="A7" i="10"/>
  <c r="A6" i="10"/>
  <c r="A5" i="10"/>
  <c r="A4" i="10"/>
  <c r="J1" i="7" l="1"/>
  <c r="A1" i="7" s="1"/>
  <c r="J1" i="10"/>
  <c r="A1" i="10" s="1"/>
  <c r="L11" i="11"/>
  <c r="M11" i="11" s="1"/>
  <c r="L16" i="11"/>
  <c r="M16" i="11" s="1"/>
  <c r="L8" i="11"/>
  <c r="M8" i="11" s="1"/>
  <c r="L18" i="11"/>
  <c r="M18" i="11" s="1"/>
  <c r="M7" i="11"/>
  <c r="M17" i="11"/>
  <c r="A16" i="7"/>
  <c r="J1" i="11" l="1"/>
  <c r="A1" i="11" s="1"/>
  <c r="A17" i="7"/>
  <c r="A15" i="7"/>
  <c r="A14" i="7"/>
  <c r="A13" i="7"/>
  <c r="A12" i="7"/>
  <c r="A11" i="7"/>
  <c r="A10" i="7"/>
  <c r="A9" i="7"/>
  <c r="A8" i="7"/>
  <c r="A7" i="7"/>
  <c r="A6" i="7"/>
  <c r="A5" i="7"/>
</calcChain>
</file>

<file path=xl/sharedStrings.xml><?xml version="1.0" encoding="utf-8"?>
<sst xmlns="http://schemas.openxmlformats.org/spreadsheetml/2006/main" count="370" uniqueCount="141">
  <si>
    <t>Nom</t>
  </si>
  <si>
    <t>Prénom</t>
  </si>
  <si>
    <t>F</t>
  </si>
  <si>
    <t>H</t>
  </si>
  <si>
    <t>Classement</t>
  </si>
  <si>
    <t>Nation</t>
  </si>
  <si>
    <t>Continent</t>
  </si>
  <si>
    <t>États-Unis</t>
  </si>
  <si>
    <t>Amérique</t>
  </si>
  <si>
    <t>Europe</t>
  </si>
  <si>
    <t>Chine</t>
  </si>
  <si>
    <t>Asie</t>
  </si>
  <si>
    <t>Russie</t>
  </si>
  <si>
    <t>Allemagne</t>
  </si>
  <si>
    <t>Japon</t>
  </si>
  <si>
    <t>France</t>
  </si>
  <si>
    <t>Corée du Sud</t>
  </si>
  <si>
    <t>Total de médailles</t>
  </si>
  <si>
    <t>Italie</t>
  </si>
  <si>
    <t>Pays-Bas</t>
  </si>
  <si>
    <t>Australie</t>
  </si>
  <si>
    <t>Océanie</t>
  </si>
  <si>
    <t>Total de médailles pour l'Asie</t>
  </si>
  <si>
    <t>Espagne</t>
  </si>
  <si>
    <t>Jamaïque</t>
  </si>
  <si>
    <t>Croatie</t>
  </si>
  <si>
    <t>Total</t>
  </si>
  <si>
    <t>Total de sportifs engagés</t>
  </si>
  <si>
    <t>CONSIGNES</t>
  </si>
  <si>
    <t>Réponse</t>
  </si>
  <si>
    <t>Question</t>
  </si>
  <si>
    <t>Total de sportifs engagés pour le continent américain</t>
  </si>
  <si>
    <t>Total de médailles pour les 3 premiers du classement</t>
  </si>
  <si>
    <t>Total de médailles d'or et d'argent pour la France</t>
  </si>
  <si>
    <t>Total de médailles d'or et de bronze</t>
  </si>
  <si>
    <t>Total de médailles d'or pour les pays classés 9e</t>
  </si>
  <si>
    <t>Total de sportifs engagés par les nations
ayant plus de 50 médailles</t>
  </si>
  <si>
    <t>Total de médailles d'or pour les nations européennes
ayant au moins 366 sportifs engagés</t>
  </si>
  <si>
    <t>Total de médailles d'argent pour les nations asiatiques
ayant engagé au moins 271 sportifs</t>
  </si>
  <si>
    <t>SOMME</t>
  </si>
  <si>
    <t>Fonction</t>
  </si>
  <si>
    <t>Ville</t>
  </si>
  <si>
    <t>Paris</t>
  </si>
  <si>
    <t>Lyon</t>
  </si>
  <si>
    <t>Total des salaires</t>
  </si>
  <si>
    <t>Impôts</t>
  </si>
  <si>
    <t>Total des impôts versés</t>
  </si>
  <si>
    <t>Total des salaires des femmes</t>
  </si>
  <si>
    <t>Genre</t>
  </si>
  <si>
    <t>Salaire</t>
  </si>
  <si>
    <t>Florence</t>
  </si>
  <si>
    <t>Stéphane</t>
  </si>
  <si>
    <t>Mimie</t>
  </si>
  <si>
    <t>Jean</t>
  </si>
  <si>
    <t>Edith</t>
  </si>
  <si>
    <t>Charles</t>
  </si>
  <si>
    <t>Total des impôts versés
par les habitants de Paris</t>
  </si>
  <si>
    <t>Royaume-Uni</t>
  </si>
  <si>
    <t>Médailles
d'or</t>
  </si>
  <si>
    <t>Médailles
d'argent</t>
  </si>
  <si>
    <t>Médailles
de bronze</t>
  </si>
  <si>
    <t>Total de
médailles</t>
  </si>
  <si>
    <t>Sportifs
engagés</t>
  </si>
  <si>
    <t>Total de sportifs engagés par les nations classées 9e
ayant au moins 20 médailles</t>
  </si>
  <si>
    <t>SOMME.SI</t>
  </si>
  <si>
    <t>Correction</t>
  </si>
  <si>
    <t>SOMME.SI.ENS</t>
  </si>
  <si>
    <t>Définition</t>
  </si>
  <si>
    <t>Syntaxe</t>
  </si>
  <si>
    <t>Description des arguments</t>
  </si>
  <si>
    <t>Argument</t>
  </si>
  <si>
    <t>Tu peux spécifier jusqu’à 255 nombres de cette façon.</t>
  </si>
  <si>
    <r>
      <t xml:space="preserve">[Nombre2] </t>
    </r>
    <r>
      <rPr>
        <i/>
        <sz val="11"/>
        <color theme="1"/>
        <rFont val="Calibri"/>
        <family val="2"/>
        <scheme val="minor"/>
      </rPr>
      <t>(facultatif)</t>
    </r>
  </si>
  <si>
    <t>Tu peux spécifier jusqu’à 127 critères de cette façon.</t>
  </si>
  <si>
    <r>
      <t xml:space="preserve">[Somme_plage] </t>
    </r>
    <r>
      <rPr>
        <i/>
        <sz val="11"/>
        <color theme="1"/>
        <rFont val="Calibri"/>
        <family val="2"/>
        <scheme val="minor"/>
      </rPr>
      <t>(facultatif)</t>
    </r>
  </si>
  <si>
    <r>
      <t xml:space="preserve">[Plage_critères2] </t>
    </r>
    <r>
      <rPr>
        <i/>
        <sz val="11"/>
        <color theme="1"/>
        <rFont val="Calibri"/>
        <family val="2"/>
        <scheme val="minor"/>
      </rPr>
      <t>(facultatif)</t>
    </r>
  </si>
  <si>
    <r>
      <t>[Critères2]</t>
    </r>
    <r>
      <rPr>
        <i/>
        <sz val="11"/>
        <color rgb="FF0070C0"/>
        <rFont val="Calibri"/>
        <family val="2"/>
        <scheme val="minor"/>
      </rPr>
      <t xml:space="preserve"> </t>
    </r>
    <r>
      <rPr>
        <i/>
        <sz val="11"/>
        <color theme="1"/>
        <rFont val="Calibri"/>
        <family val="2"/>
        <scheme val="minor"/>
      </rPr>
      <t>(facultatif)</t>
    </r>
  </si>
  <si>
    <t>« La maîtrise d’Excel nécessite un investissement en temps,
mais il n’est pas indispensable de maîtriser l’ensemble
de ses fonctionnalités pour être compétent et efficace. »</t>
  </si>
  <si>
    <t>GABIN</t>
  </si>
  <si>
    <t>MATHY</t>
  </si>
  <si>
    <t>PIAF</t>
  </si>
  <si>
    <t>BERN</t>
  </si>
  <si>
    <t>FAURESTI</t>
  </si>
  <si>
    <t>AZNAVOUR</t>
  </si>
  <si>
    <t>Équipe</t>
  </si>
  <si>
    <t>PSG</t>
  </si>
  <si>
    <t>OM</t>
  </si>
  <si>
    <t>OL</t>
  </si>
  <si>
    <t>Total des salaires pour les femmes
qui habitent à Lyon</t>
  </si>
  <si>
    <t>Total des salaires qui sont inférieurs à 2 000,00 €</t>
  </si>
  <si>
    <t>Christian</t>
  </si>
  <si>
    <t>Total des jongles
par équipe</t>
  </si>
  <si>
    <t>Homme</t>
  </si>
  <si>
    <t>Femme</t>
  </si>
  <si>
    <t>Total des impôts versés par les hommes
qui perçoivent un salaire d'au moins 2 300,00 €</t>
  </si>
  <si>
    <t>Total des jongles
par genre</t>
  </si>
  <si>
    <t>Nombre de
jongles</t>
  </si>
  <si>
    <t>Critère</t>
  </si>
  <si>
    <t>Date de
naissance</t>
  </si>
  <si>
    <r>
      <t xml:space="preserve">Plage dans laquelle tu veux rechercher le </t>
    </r>
    <r>
      <rPr>
        <b/>
        <sz val="11"/>
        <color rgb="FF0070C0"/>
        <rFont val="Calibri"/>
        <family val="2"/>
        <scheme val="minor"/>
      </rPr>
      <t>Critère</t>
    </r>
    <r>
      <rPr>
        <sz val="11"/>
        <color theme="1"/>
        <rFont val="Calibri"/>
        <family val="2"/>
        <scheme val="minor"/>
      </rPr>
      <t>.</t>
    </r>
  </si>
  <si>
    <r>
      <t xml:space="preserve">Plage qui contient les nombres que tu veux </t>
    </r>
    <r>
      <rPr>
        <b/>
        <sz val="11"/>
        <color theme="1"/>
        <rFont val="Calibri"/>
        <family val="2"/>
        <scheme val="minor"/>
      </rPr>
      <t>additionner</t>
    </r>
    <r>
      <rPr>
        <sz val="11"/>
        <color theme="1"/>
        <rFont val="Calibri"/>
        <family val="2"/>
        <scheme val="minor"/>
      </rPr>
      <t>.</t>
    </r>
  </si>
  <si>
    <r>
      <t xml:space="preserve">Plage dans laquelle tu veux rechercher le </t>
    </r>
    <r>
      <rPr>
        <b/>
        <sz val="11"/>
        <color rgb="FF0070C0"/>
        <rFont val="Calibri"/>
        <family val="2"/>
        <scheme val="minor"/>
      </rPr>
      <t>1</t>
    </r>
    <r>
      <rPr>
        <b/>
        <vertAlign val="superscript"/>
        <sz val="11"/>
        <color rgb="FF0070C0"/>
        <rFont val="Calibri"/>
        <family val="2"/>
        <scheme val="minor"/>
      </rPr>
      <t>er</t>
    </r>
    <r>
      <rPr>
        <b/>
        <sz val="11"/>
        <color rgb="FF0070C0"/>
        <rFont val="Calibri"/>
        <family val="2"/>
        <scheme val="minor"/>
      </rPr>
      <t xml:space="preserve"> Critère</t>
    </r>
    <r>
      <rPr>
        <sz val="11"/>
        <color theme="1"/>
        <rFont val="Calibri"/>
        <family val="2"/>
        <scheme val="minor"/>
      </rPr>
      <t>.</t>
    </r>
  </si>
  <si>
    <r>
      <rPr>
        <b/>
        <sz val="11"/>
        <color theme="1"/>
        <rFont val="Calibri"/>
        <family val="2"/>
        <scheme val="minor"/>
      </rPr>
      <t>SOMME</t>
    </r>
    <r>
      <rPr>
        <sz val="11"/>
        <color theme="1"/>
        <rFont val="Calibri"/>
        <family val="2"/>
        <scheme val="minor"/>
      </rPr>
      <t>(</t>
    </r>
    <r>
      <rPr>
        <sz val="11"/>
        <color rgb="FF00B050"/>
        <rFont val="Calibri"/>
        <family val="2"/>
        <scheme val="minor"/>
      </rPr>
      <t>Nombre1</t>
    </r>
    <r>
      <rPr>
        <sz val="11"/>
        <color theme="1"/>
        <rFont val="Calibri"/>
        <family val="2"/>
        <scheme val="minor"/>
      </rPr>
      <t>;</t>
    </r>
    <r>
      <rPr>
        <i/>
        <sz val="11"/>
        <color rgb="FF00B050"/>
        <rFont val="Calibri"/>
        <family val="2"/>
        <scheme val="minor"/>
      </rPr>
      <t>[Nombre2]</t>
    </r>
    <r>
      <rPr>
        <sz val="11"/>
        <color theme="1"/>
        <rFont val="Calibri"/>
        <family val="2"/>
        <scheme val="minor"/>
      </rPr>
      <t>;…)</t>
    </r>
  </si>
  <si>
    <r>
      <t xml:space="preserve">Nombre1 </t>
    </r>
    <r>
      <rPr>
        <sz val="11"/>
        <color theme="1"/>
        <rFont val="Calibri"/>
        <family val="2"/>
        <scheme val="minor"/>
      </rPr>
      <t>(obligatoire)</t>
    </r>
  </si>
  <si>
    <r>
      <t>SOMME.SI</t>
    </r>
    <r>
      <rPr>
        <sz val="11"/>
        <color theme="1"/>
        <rFont val="Calibri"/>
        <family val="2"/>
        <scheme val="minor"/>
      </rPr>
      <t>(</t>
    </r>
    <r>
      <rPr>
        <sz val="11"/>
        <color rgb="FF00B050"/>
        <rFont val="Calibri"/>
        <family val="2"/>
        <scheme val="minor"/>
      </rPr>
      <t>Plage</t>
    </r>
    <r>
      <rPr>
        <sz val="11"/>
        <color theme="1"/>
        <rFont val="Calibri"/>
        <family val="2"/>
        <scheme val="minor"/>
      </rPr>
      <t>;</t>
    </r>
    <r>
      <rPr>
        <b/>
        <sz val="11"/>
        <color rgb="FF0070C0"/>
        <rFont val="Calibri"/>
        <family val="2"/>
        <scheme val="minor"/>
      </rPr>
      <t>Critère</t>
    </r>
    <r>
      <rPr>
        <sz val="11"/>
        <color theme="1"/>
        <rFont val="Calibri"/>
        <family val="2"/>
        <scheme val="minor"/>
      </rPr>
      <t xml:space="preserve">;
</t>
    </r>
    <r>
      <rPr>
        <i/>
        <sz val="11"/>
        <color rgb="FFFF0000"/>
        <rFont val="Calibri"/>
        <family val="2"/>
        <scheme val="minor"/>
      </rPr>
      <t>[Somme_plage]</t>
    </r>
    <r>
      <rPr>
        <sz val="11"/>
        <color theme="1"/>
        <rFont val="Calibri"/>
        <family val="2"/>
        <scheme val="minor"/>
      </rPr>
      <t>)</t>
    </r>
  </si>
  <si>
    <r>
      <t xml:space="preserve">Plage </t>
    </r>
    <r>
      <rPr>
        <sz val="11"/>
        <color theme="1"/>
        <rFont val="Calibri"/>
        <family val="2"/>
        <scheme val="minor"/>
      </rPr>
      <t>(obligatoire)</t>
    </r>
  </si>
  <si>
    <r>
      <t>Critère</t>
    </r>
    <r>
      <rPr>
        <sz val="11"/>
        <color rgb="FF0070C0"/>
        <rFont val="Calibri"/>
        <family val="2"/>
        <scheme val="minor"/>
      </rPr>
      <t xml:space="preserve"> </t>
    </r>
    <r>
      <rPr>
        <sz val="11"/>
        <color theme="1"/>
        <rFont val="Calibri"/>
        <family val="2"/>
        <scheme val="minor"/>
      </rPr>
      <t>(obligatoire)</t>
    </r>
  </si>
  <si>
    <r>
      <t>SOMME.SI.ENS</t>
    </r>
    <r>
      <rPr>
        <sz val="11"/>
        <color theme="1"/>
        <rFont val="Calibri"/>
        <family val="2"/>
        <scheme val="minor"/>
      </rPr>
      <t>(</t>
    </r>
    <r>
      <rPr>
        <sz val="11"/>
        <color rgb="FFFF0000"/>
        <rFont val="Calibri"/>
        <family val="2"/>
        <scheme val="minor"/>
      </rPr>
      <t>Somme_plage</t>
    </r>
    <r>
      <rPr>
        <sz val="11"/>
        <color theme="1"/>
        <rFont val="Calibri"/>
        <family val="2"/>
        <scheme val="minor"/>
      </rPr>
      <t xml:space="preserve">;
</t>
    </r>
    <r>
      <rPr>
        <sz val="11"/>
        <color rgb="FF00B050"/>
        <rFont val="Calibri"/>
        <family val="2"/>
        <scheme val="minor"/>
      </rPr>
      <t>Plage_critères1</t>
    </r>
    <r>
      <rPr>
        <sz val="11"/>
        <color theme="1"/>
        <rFont val="Calibri"/>
        <family val="2"/>
        <scheme val="minor"/>
      </rPr>
      <t>;</t>
    </r>
    <r>
      <rPr>
        <b/>
        <sz val="11"/>
        <color rgb="FF0070C0"/>
        <rFont val="Calibri"/>
        <family val="2"/>
        <scheme val="minor"/>
      </rPr>
      <t>Critères1</t>
    </r>
    <r>
      <rPr>
        <sz val="11"/>
        <color theme="1"/>
        <rFont val="Calibri"/>
        <family val="2"/>
        <scheme val="minor"/>
      </rPr>
      <t xml:space="preserve">;
</t>
    </r>
    <r>
      <rPr>
        <i/>
        <sz val="11"/>
        <color rgb="FF00B050"/>
        <rFont val="Calibri"/>
        <family val="2"/>
        <scheme val="minor"/>
      </rPr>
      <t>[Plage_critères2]</t>
    </r>
    <r>
      <rPr>
        <sz val="11"/>
        <color theme="1"/>
        <rFont val="Calibri"/>
        <family val="2"/>
        <scheme val="minor"/>
      </rPr>
      <t>;</t>
    </r>
    <r>
      <rPr>
        <b/>
        <i/>
        <sz val="11"/>
        <color rgb="FF0070C0"/>
        <rFont val="Calibri"/>
        <family val="2"/>
        <scheme val="minor"/>
      </rPr>
      <t>[Critères2]</t>
    </r>
    <r>
      <rPr>
        <sz val="11"/>
        <color theme="1"/>
        <rFont val="Calibri"/>
        <family val="2"/>
        <scheme val="minor"/>
      </rPr>
      <t>;…)</t>
    </r>
  </si>
  <si>
    <r>
      <t xml:space="preserve">Somme_plage </t>
    </r>
    <r>
      <rPr>
        <sz val="11"/>
        <color theme="1"/>
        <rFont val="Calibri"/>
        <family val="2"/>
        <scheme val="minor"/>
      </rPr>
      <t>(obligatoire)</t>
    </r>
  </si>
  <si>
    <r>
      <t xml:space="preserve">Plage_critères1 </t>
    </r>
    <r>
      <rPr>
        <sz val="11"/>
        <color theme="1"/>
        <rFont val="Calibri"/>
        <family val="2"/>
        <scheme val="minor"/>
      </rPr>
      <t>(obligatoire)</t>
    </r>
  </si>
  <si>
    <r>
      <t>Critères1</t>
    </r>
    <r>
      <rPr>
        <sz val="11"/>
        <color rgb="FF0070C0"/>
        <rFont val="Calibri"/>
        <family val="2"/>
        <scheme val="minor"/>
      </rPr>
      <t xml:space="preserve"> </t>
    </r>
    <r>
      <rPr>
        <sz val="11"/>
        <color theme="1"/>
        <rFont val="Calibri"/>
        <family val="2"/>
        <scheme val="minor"/>
      </rPr>
      <t>(obligatoire)</t>
    </r>
  </si>
  <si>
    <t>Total de médailles de bronze obtenues par les nations
européennes ayant moins de 10 médailles d'or</t>
  </si>
  <si>
    <t>Total de médailles pour les 2 derniers du classement
(il y a 14 nations au total)</t>
  </si>
  <si>
    <r>
      <rPr>
        <b/>
        <u/>
        <sz val="11"/>
        <color rgb="FF00518B"/>
        <rFont val="Calibri"/>
        <family val="2"/>
        <scheme val="minor"/>
      </rPr>
      <t>Auteur</t>
    </r>
    <r>
      <rPr>
        <b/>
        <sz val="11"/>
        <color rgb="FF00518B"/>
        <rFont val="Calibri"/>
        <family val="2"/>
        <scheme val="minor"/>
      </rPr>
      <t xml:space="preserve"> : Nicolas PARENT --- © Tous droits réservés
</t>
    </r>
    <r>
      <rPr>
        <b/>
        <i/>
        <sz val="11"/>
        <color rgb="FF00518B"/>
        <rFont val="Calibri"/>
        <family val="2"/>
        <scheme val="minor"/>
      </rPr>
      <t>Formateur Excel certifié TOSA Expert chez Morpheus</t>
    </r>
  </si>
  <si>
    <t>CONSIGNES - Exercice 1</t>
  </si>
  <si>
    <t>CONSIGNES - Exercice 2</t>
  </si>
  <si>
    <t>Clique ici pour voir la correction en vidéo</t>
  </si>
  <si>
    <t>Par où commencer ?</t>
  </si>
  <si>
    <t>Clique ici pour comprendre comment faire
ce fichier d'exercice (vidéo explicative)</t>
  </si>
  <si>
    <t>CLAVIER</t>
  </si>
  <si>
    <t>Total de sportifs
engagés par continent</t>
  </si>
  <si>
    <r>
      <rPr>
        <b/>
        <sz val="11"/>
        <color theme="1"/>
        <rFont val="Calibri"/>
        <family val="2"/>
        <scheme val="minor"/>
      </rPr>
      <t>Additionner</t>
    </r>
    <r>
      <rPr>
        <sz val="11"/>
        <color theme="1"/>
        <rFont val="Calibri"/>
        <family val="2"/>
        <scheme val="minor"/>
      </rPr>
      <t xml:space="preserve"> des nombres.</t>
    </r>
  </si>
  <si>
    <r>
      <rPr>
        <b/>
        <sz val="11"/>
        <color theme="1"/>
        <rFont val="Calibri"/>
        <family val="2"/>
        <scheme val="minor"/>
      </rPr>
      <t>Additionner</t>
    </r>
    <r>
      <rPr>
        <sz val="11"/>
        <color theme="1"/>
        <rFont val="Calibri"/>
        <family val="2"/>
        <scheme val="minor"/>
      </rPr>
      <t xml:space="preserve"> des nombres
qui répondent
à </t>
    </r>
    <r>
      <rPr>
        <b/>
        <sz val="11"/>
        <color theme="1"/>
        <rFont val="Calibri"/>
        <family val="2"/>
        <scheme val="minor"/>
      </rPr>
      <t>un seul critère</t>
    </r>
    <r>
      <rPr>
        <sz val="11"/>
        <color theme="1"/>
        <rFont val="Calibri"/>
        <family val="2"/>
        <scheme val="minor"/>
      </rPr>
      <t xml:space="preserve"> spécifié.
</t>
    </r>
    <r>
      <rPr>
        <i/>
        <sz val="11"/>
        <color theme="1"/>
        <rFont val="Calibri"/>
        <family val="2"/>
        <scheme val="minor"/>
      </rPr>
      <t xml:space="preserve">Elle peut être remplacée par
</t>
    </r>
    <r>
      <rPr>
        <b/>
        <i/>
        <sz val="11"/>
        <color theme="1"/>
        <rFont val="Calibri"/>
        <family val="2"/>
        <scheme val="minor"/>
      </rPr>
      <t xml:space="preserve">SOMME.SI.ENS
</t>
    </r>
    <r>
      <rPr>
        <i/>
        <sz val="11"/>
        <color theme="1"/>
        <rFont val="Calibri"/>
        <family val="2"/>
        <scheme val="minor"/>
      </rPr>
      <t>(un ou plusieurs critères).</t>
    </r>
  </si>
  <si>
    <r>
      <rPr>
        <b/>
        <sz val="11"/>
        <color theme="1"/>
        <rFont val="Calibri"/>
        <family val="2"/>
        <scheme val="minor"/>
      </rPr>
      <t>Additionner</t>
    </r>
    <r>
      <rPr>
        <sz val="11"/>
        <color theme="1"/>
        <rFont val="Calibri"/>
        <family val="2"/>
        <scheme val="minor"/>
      </rPr>
      <t xml:space="preserve"> des nombres
qui répondent
à </t>
    </r>
    <r>
      <rPr>
        <b/>
        <sz val="11"/>
        <color theme="1"/>
        <rFont val="Calibri"/>
        <family val="2"/>
        <scheme val="minor"/>
      </rPr>
      <t>un ou plusieurs critères</t>
    </r>
    <r>
      <rPr>
        <sz val="11"/>
        <color theme="1"/>
        <rFont val="Calibri"/>
        <family val="2"/>
        <scheme val="minor"/>
      </rPr>
      <t xml:space="preserve"> spécifiés.
</t>
    </r>
    <r>
      <rPr>
        <i/>
        <sz val="11"/>
        <color theme="1"/>
        <rFont val="Calibri"/>
        <family val="2"/>
        <scheme val="minor"/>
      </rPr>
      <t xml:space="preserve">Elle peut remplacer </t>
    </r>
    <r>
      <rPr>
        <b/>
        <i/>
        <sz val="11"/>
        <color theme="1"/>
        <rFont val="Calibri"/>
        <family val="2"/>
        <scheme val="minor"/>
      </rPr>
      <t xml:space="preserve">SOMME.SI
</t>
    </r>
    <r>
      <rPr>
        <i/>
        <sz val="11"/>
        <color theme="1"/>
        <rFont val="Calibri"/>
        <family val="2"/>
        <scheme val="minor"/>
      </rPr>
      <t>(un seul critère).</t>
    </r>
  </si>
  <si>
    <r>
      <rPr>
        <b/>
        <sz val="11"/>
        <color rgb="FF0070C0"/>
        <rFont val="Calibri"/>
        <family val="2"/>
        <scheme val="minor"/>
      </rPr>
      <t>1</t>
    </r>
    <r>
      <rPr>
        <b/>
        <vertAlign val="superscript"/>
        <sz val="11"/>
        <color rgb="FF0070C0"/>
        <rFont val="Calibri"/>
        <family val="2"/>
        <scheme val="minor"/>
      </rPr>
      <t>er</t>
    </r>
    <r>
      <rPr>
        <b/>
        <sz val="11"/>
        <color rgb="FF0070C0"/>
        <rFont val="Calibri"/>
        <family val="2"/>
        <scheme val="minor"/>
      </rPr>
      <t xml:space="preserve"> Critère</t>
    </r>
    <r>
      <rPr>
        <sz val="11"/>
        <color theme="1"/>
        <rFont val="Calibri"/>
        <family val="2"/>
        <scheme val="minor"/>
      </rPr>
      <t xml:space="preserve"> que tu veux rechercher dans la </t>
    </r>
    <r>
      <rPr>
        <sz val="11"/>
        <color rgb="FF00B050"/>
        <rFont val="Calibri (Corps)"/>
      </rPr>
      <t>Plage_critères1</t>
    </r>
    <r>
      <rPr>
        <sz val="11"/>
        <color theme="1"/>
        <rFont val="Calibri"/>
        <family val="2"/>
        <scheme val="minor"/>
      </rPr>
      <t xml:space="preserve">.
Un </t>
    </r>
    <r>
      <rPr>
        <b/>
        <sz val="11"/>
        <color rgb="FF0070C0"/>
        <rFont val="Calibri (Corps)"/>
      </rPr>
      <t>critère</t>
    </r>
    <r>
      <rPr>
        <sz val="11"/>
        <color theme="1"/>
        <rFont val="Calibri"/>
        <family val="2"/>
        <scheme val="minor"/>
      </rPr>
      <t xml:space="preserve"> de </t>
    </r>
    <r>
      <rPr>
        <b/>
        <sz val="11"/>
        <color theme="1"/>
        <rFont val="Calibri"/>
        <family val="2"/>
        <scheme val="minor"/>
      </rPr>
      <t>texte</t>
    </r>
    <r>
      <rPr>
        <sz val="11"/>
        <color theme="1"/>
        <rFont val="Calibri"/>
        <family val="2"/>
        <scheme val="minor"/>
      </rPr>
      <t xml:space="preserve">, de </t>
    </r>
    <r>
      <rPr>
        <b/>
        <sz val="11"/>
        <color theme="1"/>
        <rFont val="Calibri"/>
        <family val="2"/>
        <scheme val="minor"/>
      </rPr>
      <t>date</t>
    </r>
    <r>
      <rPr>
        <sz val="11"/>
        <color theme="1"/>
        <rFont val="Calibri"/>
        <family val="2"/>
        <scheme val="minor"/>
      </rPr>
      <t xml:space="preserve"> ou qui contient un symbole
</t>
    </r>
    <r>
      <rPr>
        <b/>
        <sz val="11"/>
        <color theme="1"/>
        <rFont val="Calibri"/>
        <family val="2"/>
        <scheme val="minor"/>
      </rPr>
      <t>mathématique</t>
    </r>
    <r>
      <rPr>
        <sz val="11"/>
        <color theme="1"/>
        <rFont val="Calibri"/>
        <family val="2"/>
        <scheme val="minor"/>
      </rPr>
      <t xml:space="preserve"> ou </t>
    </r>
    <r>
      <rPr>
        <b/>
        <sz val="11"/>
        <color theme="1"/>
        <rFont val="Calibri"/>
        <family val="2"/>
        <scheme val="minor"/>
      </rPr>
      <t>logique</t>
    </r>
    <r>
      <rPr>
        <sz val="11"/>
        <color theme="1"/>
        <rFont val="Calibri"/>
        <family val="2"/>
        <scheme val="minor"/>
      </rPr>
      <t xml:space="preserve"> </t>
    </r>
    <r>
      <rPr>
        <b/>
        <sz val="11"/>
        <color rgb="FF0070C0"/>
        <rFont val="Calibri (Corps)"/>
      </rPr>
      <t>(*, &gt;, &lt;, =…)</t>
    </r>
    <r>
      <rPr>
        <sz val="11"/>
        <color theme="1"/>
        <rFont val="Calibri"/>
        <family val="2"/>
        <scheme val="minor"/>
      </rPr>
      <t xml:space="preserve"> doit être placé entre
</t>
    </r>
    <r>
      <rPr>
        <b/>
        <sz val="11"/>
        <color rgb="FF0070C0"/>
        <rFont val="Calibri (Corps)"/>
      </rPr>
      <t>guillemets ("")</t>
    </r>
    <r>
      <rPr>
        <sz val="11"/>
        <color theme="1"/>
        <rFont val="Calibri"/>
        <family val="2"/>
        <scheme val="minor"/>
      </rPr>
      <t>.
En revanche, les</t>
    </r>
    <r>
      <rPr>
        <b/>
        <sz val="11"/>
        <color rgb="FF0070C0"/>
        <rFont val="Calibri (Corps)"/>
      </rPr>
      <t xml:space="preserve"> guillemets ("") </t>
    </r>
    <r>
      <rPr>
        <sz val="11"/>
        <color theme="1"/>
        <rFont val="Calibri"/>
        <family val="2"/>
        <scheme val="minor"/>
      </rPr>
      <t xml:space="preserve">ne sont pas nécessaires
pour les </t>
    </r>
    <r>
      <rPr>
        <b/>
        <sz val="11"/>
        <color rgb="FF0070C0"/>
        <rFont val="Calibri (Corps)"/>
      </rPr>
      <t>critères</t>
    </r>
    <r>
      <rPr>
        <sz val="11"/>
        <color theme="1"/>
        <rFont val="Calibri"/>
        <family val="2"/>
        <scheme val="minor"/>
      </rPr>
      <t xml:space="preserve"> </t>
    </r>
    <r>
      <rPr>
        <b/>
        <sz val="11"/>
        <color theme="1"/>
        <rFont val="Calibri"/>
        <family val="2"/>
        <scheme val="minor"/>
      </rPr>
      <t>numériques</t>
    </r>
    <r>
      <rPr>
        <sz val="11"/>
        <color theme="1"/>
        <rFont val="Calibri"/>
        <family val="2"/>
        <scheme val="minor"/>
      </rPr>
      <t xml:space="preserve"> et les </t>
    </r>
    <r>
      <rPr>
        <b/>
        <sz val="11"/>
        <color theme="1"/>
        <rFont val="Calibri"/>
        <family val="2"/>
        <scheme val="minor"/>
      </rPr>
      <t>références</t>
    </r>
    <r>
      <rPr>
        <sz val="11"/>
        <color theme="1"/>
        <rFont val="Calibri"/>
        <family val="2"/>
        <scheme val="minor"/>
      </rPr>
      <t xml:space="preserve"> de cellule.</t>
    </r>
  </si>
  <si>
    <r>
      <t xml:space="preserve">Plage qui contient les nombres que tu veux </t>
    </r>
    <r>
      <rPr>
        <b/>
        <i/>
        <sz val="11"/>
        <color theme="1"/>
        <rFont val="Calibri"/>
        <family val="2"/>
        <scheme val="minor"/>
      </rPr>
      <t>additionner</t>
    </r>
    <r>
      <rPr>
        <i/>
        <sz val="11"/>
        <color theme="1"/>
        <rFont val="Calibri"/>
        <family val="2"/>
        <scheme val="minor"/>
      </rPr>
      <t xml:space="preserve">.
Si cet argument est omis, Excel additionne les cellules spécifiées
dans la </t>
    </r>
    <r>
      <rPr>
        <i/>
        <sz val="11"/>
        <color rgb="FF00B050"/>
        <rFont val="Calibri"/>
        <family val="2"/>
        <scheme val="minor"/>
      </rPr>
      <t>Plage</t>
    </r>
    <r>
      <rPr>
        <i/>
        <sz val="11"/>
        <color theme="1"/>
        <rFont val="Calibri"/>
        <family val="2"/>
        <scheme val="minor"/>
      </rPr>
      <t xml:space="preserve"> auxquelles s’applique le critère.</t>
    </r>
  </si>
  <si>
    <r>
      <rPr>
        <b/>
        <sz val="11"/>
        <color rgb="FF0070C0"/>
        <rFont val="Calibri"/>
        <family val="2"/>
        <scheme val="minor"/>
      </rPr>
      <t>Critère</t>
    </r>
    <r>
      <rPr>
        <sz val="11"/>
        <color theme="1"/>
        <rFont val="Calibri"/>
        <family val="2"/>
        <scheme val="minor"/>
      </rPr>
      <t xml:space="preserve"> que tu veux rechercher dans la </t>
    </r>
    <r>
      <rPr>
        <sz val="11"/>
        <color rgb="FF00B050"/>
        <rFont val="Calibri (Corps)"/>
      </rPr>
      <t>Plage</t>
    </r>
    <r>
      <rPr>
        <sz val="11"/>
        <color theme="1"/>
        <rFont val="Calibri"/>
        <family val="2"/>
        <scheme val="minor"/>
      </rPr>
      <t xml:space="preserve">.
Un </t>
    </r>
    <r>
      <rPr>
        <b/>
        <sz val="11"/>
        <color rgb="FF0070C0"/>
        <rFont val="Calibri (Corps)"/>
      </rPr>
      <t>critère</t>
    </r>
    <r>
      <rPr>
        <sz val="11"/>
        <color theme="1"/>
        <rFont val="Calibri"/>
        <family val="2"/>
        <scheme val="minor"/>
      </rPr>
      <t xml:space="preserve"> de </t>
    </r>
    <r>
      <rPr>
        <b/>
        <sz val="11"/>
        <color theme="1"/>
        <rFont val="Calibri"/>
        <family val="2"/>
        <scheme val="minor"/>
      </rPr>
      <t>texte</t>
    </r>
    <r>
      <rPr>
        <sz val="11"/>
        <color theme="1"/>
        <rFont val="Calibri"/>
        <family val="2"/>
        <scheme val="minor"/>
      </rPr>
      <t xml:space="preserve">, de </t>
    </r>
    <r>
      <rPr>
        <b/>
        <sz val="11"/>
        <color theme="1"/>
        <rFont val="Calibri"/>
        <family val="2"/>
        <scheme val="minor"/>
      </rPr>
      <t>date</t>
    </r>
    <r>
      <rPr>
        <sz val="11"/>
        <color theme="1"/>
        <rFont val="Calibri"/>
        <family val="2"/>
        <scheme val="minor"/>
      </rPr>
      <t xml:space="preserve"> ou qui contient un symbole
</t>
    </r>
    <r>
      <rPr>
        <b/>
        <sz val="11"/>
        <color theme="1"/>
        <rFont val="Calibri"/>
        <family val="2"/>
        <scheme val="minor"/>
      </rPr>
      <t>mathématique</t>
    </r>
    <r>
      <rPr>
        <sz val="11"/>
        <color theme="1"/>
        <rFont val="Calibri"/>
        <family val="2"/>
        <scheme val="minor"/>
      </rPr>
      <t xml:space="preserve"> ou </t>
    </r>
    <r>
      <rPr>
        <b/>
        <sz val="11"/>
        <color theme="1"/>
        <rFont val="Calibri"/>
        <family val="2"/>
        <scheme val="minor"/>
      </rPr>
      <t>logique</t>
    </r>
    <r>
      <rPr>
        <sz val="11"/>
        <color theme="1"/>
        <rFont val="Calibri"/>
        <family val="2"/>
        <scheme val="minor"/>
      </rPr>
      <t xml:space="preserve"> </t>
    </r>
    <r>
      <rPr>
        <b/>
        <sz val="11"/>
        <color rgb="FF0070C0"/>
        <rFont val="Calibri (Corps)"/>
      </rPr>
      <t>(*, &gt;, &lt;, =…)</t>
    </r>
    <r>
      <rPr>
        <sz val="11"/>
        <color theme="1"/>
        <rFont val="Calibri"/>
        <family val="2"/>
        <scheme val="minor"/>
      </rPr>
      <t xml:space="preserve"> doit être placé entre
</t>
    </r>
    <r>
      <rPr>
        <b/>
        <sz val="11"/>
        <color rgb="FF0070C0"/>
        <rFont val="Calibri (Corps)"/>
      </rPr>
      <t>guillemets ("")</t>
    </r>
    <r>
      <rPr>
        <sz val="11"/>
        <color theme="1"/>
        <rFont val="Calibri"/>
        <family val="2"/>
        <scheme val="minor"/>
      </rPr>
      <t>.
En revanche, les</t>
    </r>
    <r>
      <rPr>
        <b/>
        <sz val="11"/>
        <color rgb="FF0070C0"/>
        <rFont val="Calibri (Corps)"/>
      </rPr>
      <t xml:space="preserve"> guillemets ("") </t>
    </r>
    <r>
      <rPr>
        <sz val="11"/>
        <color theme="1"/>
        <rFont val="Calibri"/>
        <family val="2"/>
        <scheme val="minor"/>
      </rPr>
      <t xml:space="preserve">ne sont pas nécessaires
pour les </t>
    </r>
    <r>
      <rPr>
        <b/>
        <sz val="11"/>
        <color rgb="FF0070C0"/>
        <rFont val="Calibri (Corps)"/>
      </rPr>
      <t>critères</t>
    </r>
    <r>
      <rPr>
        <sz val="11"/>
        <color theme="1"/>
        <rFont val="Calibri"/>
        <family val="2"/>
        <scheme val="minor"/>
      </rPr>
      <t xml:space="preserve"> </t>
    </r>
    <r>
      <rPr>
        <b/>
        <sz val="11"/>
        <color theme="1"/>
        <rFont val="Calibri"/>
        <family val="2"/>
        <scheme val="minor"/>
      </rPr>
      <t>numériques</t>
    </r>
    <r>
      <rPr>
        <sz val="11"/>
        <color theme="1"/>
        <rFont val="Calibri"/>
        <family val="2"/>
        <scheme val="minor"/>
      </rPr>
      <t xml:space="preserve"> et les </t>
    </r>
    <r>
      <rPr>
        <b/>
        <sz val="11"/>
        <color theme="1"/>
        <rFont val="Calibri"/>
        <family val="2"/>
        <scheme val="minor"/>
      </rPr>
      <t>références</t>
    </r>
    <r>
      <rPr>
        <sz val="11"/>
        <color theme="1"/>
        <rFont val="Calibri"/>
        <family val="2"/>
        <scheme val="minor"/>
      </rPr>
      <t xml:space="preserve"> de cellule.</t>
    </r>
  </si>
  <si>
    <r>
      <t xml:space="preserve">Nombres que tu veux </t>
    </r>
    <r>
      <rPr>
        <b/>
        <sz val="11"/>
        <color theme="1"/>
        <rFont val="Calibri"/>
        <family val="2"/>
        <scheme val="minor"/>
      </rPr>
      <t>additionner</t>
    </r>
    <r>
      <rPr>
        <sz val="11"/>
        <color theme="1"/>
        <rFont val="Calibri"/>
        <family val="2"/>
        <scheme val="minor"/>
      </rPr>
      <t xml:space="preserve">.
Ces nombres peuvent être un </t>
    </r>
    <r>
      <rPr>
        <b/>
        <sz val="11"/>
        <color theme="1"/>
        <rFont val="Calibri"/>
        <family val="2"/>
        <scheme val="minor"/>
      </rPr>
      <t>chiffre</t>
    </r>
    <r>
      <rPr>
        <sz val="11"/>
        <color theme="1"/>
        <rFont val="Calibri"/>
        <family val="2"/>
        <scheme val="minor"/>
      </rPr>
      <t xml:space="preserve"> (5), une </t>
    </r>
    <r>
      <rPr>
        <b/>
        <sz val="11"/>
        <color theme="1"/>
        <rFont val="Calibri"/>
        <family val="2"/>
        <scheme val="minor"/>
      </rPr>
      <t>cellule</t>
    </r>
    <r>
      <rPr>
        <sz val="11"/>
        <color theme="1"/>
        <rFont val="Calibri"/>
        <family val="2"/>
        <scheme val="minor"/>
      </rPr>
      <t xml:space="preserve"> (A3),
ou une </t>
    </r>
    <r>
      <rPr>
        <b/>
        <sz val="11"/>
        <color theme="1"/>
        <rFont val="Calibri"/>
        <family val="2"/>
        <scheme val="minor"/>
      </rPr>
      <t>plage</t>
    </r>
    <r>
      <rPr>
        <sz val="11"/>
        <color theme="1"/>
        <rFont val="Calibri"/>
        <family val="2"/>
        <scheme val="minor"/>
      </rPr>
      <t xml:space="preserve"> de cellules (A1:A8).</t>
    </r>
  </si>
  <si>
    <t>Total de sportifs engagés par les nations ayant
plus de 5 médailles d'argent et plus de 10 médailles de bronze</t>
  </si>
  <si>
    <t>Niveau débutant</t>
  </si>
  <si>
    <t>Informations pratiques</t>
  </si>
  <si>
    <t>Découvrir les programmes</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</si>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</sst>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_ ;_ * \(#,##0.00\)_ ;_ * &quot;-&quot;??_)_ ;_ @_ "/>
    <numFmt numFmtId="164" formatCode="#,##0.00\ &quot;€&quot;;[Red]\-#,##0.00\ &quot;€&quot;"/>
  </numFmts>
  <fonts count="34">
    <font>
      <sz val="11"/>
      <color theme="1"/>
      <name val="Calibri"/>
      <family val="2"/>
      <scheme val="minor"/>
    </font>
    <font>
      <sz val="11"/>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518B"/>
      <name val="Calibri"/>
      <family val="2"/>
      <scheme val="minor"/>
    </font>
    <font>
      <sz val="11"/>
      <color rgb="FF00B050"/>
      <name val="Calibri"/>
      <family val="2"/>
      <scheme val="minor"/>
    </font>
    <font>
      <i/>
      <sz val="11"/>
      <color theme="1"/>
      <name val="Calibri"/>
      <family val="2"/>
      <scheme val="minor"/>
    </font>
    <font>
      <i/>
      <sz val="11"/>
      <color rgb="FFFF0000"/>
      <name val="Calibri"/>
      <family val="2"/>
      <scheme val="minor"/>
    </font>
    <font>
      <i/>
      <sz val="11"/>
      <color rgb="FF00B050"/>
      <name val="Calibri"/>
      <family val="2"/>
      <scheme val="minor"/>
    </font>
    <font>
      <sz val="11"/>
      <color rgb="FFFFFFFF"/>
      <name val="Calibri"/>
      <family val="2"/>
      <scheme val="minor"/>
    </font>
    <font>
      <i/>
      <sz val="11"/>
      <color rgb="FF00518B"/>
      <name val="Calibri"/>
      <family val="2"/>
      <scheme val="minor"/>
    </font>
    <font>
      <b/>
      <i/>
      <sz val="11"/>
      <color rgb="FF00518B"/>
      <name val="Calibri"/>
      <family val="2"/>
      <scheme val="minor"/>
    </font>
    <font>
      <b/>
      <sz val="11"/>
      <color rgb="FF00518B"/>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b/>
      <i/>
      <sz val="11"/>
      <color theme="1"/>
      <name val="Calibri"/>
      <family val="2"/>
      <scheme val="minor"/>
    </font>
    <font>
      <b/>
      <i/>
      <sz val="11"/>
      <color rgb="FF0070C0"/>
      <name val="Calibri"/>
      <family val="2"/>
      <scheme val="minor"/>
    </font>
    <font>
      <b/>
      <vertAlign val="superscript"/>
      <sz val="11"/>
      <color rgb="FF0070C0"/>
      <name val="Calibri"/>
      <family val="2"/>
      <scheme val="minor"/>
    </font>
    <font>
      <i/>
      <sz val="11"/>
      <color rgb="FF0070C0"/>
      <name val="Calibri"/>
      <family val="2"/>
      <scheme val="minor"/>
    </font>
    <font>
      <u/>
      <sz val="11"/>
      <color theme="10"/>
      <name val="Calibri"/>
      <family val="2"/>
      <scheme val="minor"/>
    </font>
    <font>
      <b/>
      <u/>
      <sz val="11"/>
      <color rgb="FF00518B"/>
      <name val="Calibri"/>
      <family val="2"/>
      <scheme val="minor"/>
    </font>
    <font>
      <i/>
      <sz val="11"/>
      <color theme="0"/>
      <name val="Calibri"/>
      <family val="2"/>
      <scheme val="minor"/>
    </font>
    <font>
      <b/>
      <i/>
      <sz val="11"/>
      <color theme="0"/>
      <name val="Calibri"/>
      <family val="2"/>
      <scheme val="minor"/>
    </font>
    <font>
      <sz val="11"/>
      <color theme="1"/>
      <name val="Calibri"/>
      <family val="2"/>
      <scheme val="minor"/>
    </font>
    <font>
      <sz val="11"/>
      <color rgb="FF00B050"/>
      <name val="Calibri (Corps)"/>
    </font>
    <font>
      <b/>
      <sz val="11"/>
      <color rgb="FF0070C0"/>
      <name val="Calibri (Corps)"/>
    </font>
    <font>
      <sz val="11"/>
      <color theme="1"/>
      <name val="Montserrat Regular"/>
    </font>
    <font>
      <b/>
      <sz val="16"/>
      <color rgb="FF00518B"/>
      <name val="Montserrat Regular"/>
    </font>
    <font>
      <sz val="14"/>
      <color rgb="FF00518B"/>
      <name val="Montserrat Regular"/>
    </font>
    <font>
      <b/>
      <sz val="14"/>
      <color rgb="FF00518B"/>
      <name val="Montserrat Regular"/>
    </font>
    <font>
      <sz val="12"/>
      <color theme="1"/>
      <name val="Montserrat Regula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00518B"/>
        <bgColor indexed="64"/>
      </patternFill>
    </fill>
    <fill>
      <patternFill patternType="solid">
        <fgColor theme="8" tint="0.79998168889431442"/>
        <bgColor indexed="64"/>
      </patternFill>
    </fill>
    <fill>
      <patternFill patternType="solid">
        <fgColor theme="1"/>
        <bgColor indexed="64"/>
      </patternFill>
    </fill>
    <fill>
      <patternFill patternType="solid">
        <fgColor rgb="FF00A9E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auto="1"/>
      </left>
      <right style="dotted">
        <color auto="1"/>
      </right>
      <top style="dotted">
        <color auto="1"/>
      </top>
      <bottom style="thin">
        <color indexed="64"/>
      </bottom>
      <diagonal/>
    </border>
    <border>
      <left style="dotted">
        <color auto="1"/>
      </left>
      <right style="thin">
        <color auto="1"/>
      </right>
      <top style="dotted">
        <color auto="1"/>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tted">
        <color auto="1"/>
      </right>
      <top style="thin">
        <color indexed="64"/>
      </top>
      <bottom/>
      <diagonal/>
    </border>
    <border>
      <left/>
      <right style="dotted">
        <color auto="1"/>
      </right>
      <top/>
      <bottom style="thin">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4">
    <xf numFmtId="0" fontId="0" fillId="0" borderId="0"/>
    <xf numFmtId="0" fontId="22" fillId="0" borderId="0" applyNumberFormat="0" applyFill="0" applyBorder="0" applyAlignment="0" applyProtection="0"/>
    <xf numFmtId="43" fontId="26" fillId="0" borderId="0" applyFont="0" applyFill="0" applyBorder="0" applyAlignment="0" applyProtection="0"/>
    <xf numFmtId="0" fontId="26" fillId="0" borderId="0"/>
  </cellStyleXfs>
  <cellXfs count="125">
    <xf numFmtId="0" fontId="0" fillId="0" borderId="0" xfId="0"/>
    <xf numFmtId="0" fontId="0" fillId="0" borderId="0" xfId="0" applyAlignment="1">
      <alignment horizontal="center" vertical="center" wrapText="1"/>
    </xf>
    <xf numFmtId="3" fontId="0" fillId="0" borderId="0" xfId="0" applyNumberFormat="1" applyAlignment="1">
      <alignment horizontal="center" vertical="center" wrapText="1"/>
    </xf>
    <xf numFmtId="0" fontId="5" fillId="4" borderId="0" xfId="0" applyFont="1" applyFill="1" applyAlignment="1">
      <alignment horizontal="center" vertical="center" wrapText="1"/>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3" fontId="0" fillId="0" borderId="9" xfId="0" applyNumberFormat="1" applyBorder="1" applyAlignment="1" applyProtection="1">
      <alignment horizontal="center" vertical="center" wrapText="1"/>
      <protection locked="0"/>
    </xf>
    <xf numFmtId="3" fontId="0" fillId="0" borderId="11" xfId="0" applyNumberFormat="1" applyBorder="1" applyAlignment="1" applyProtection="1">
      <alignment horizontal="center" vertical="center" wrapText="1"/>
      <protection locked="0"/>
    </xf>
    <xf numFmtId="3" fontId="0" fillId="0" borderId="10" xfId="0" applyNumberFormat="1" applyBorder="1" applyAlignment="1" applyProtection="1">
      <alignment horizontal="center" vertical="center" wrapText="1"/>
      <protection locked="0"/>
    </xf>
    <xf numFmtId="3" fontId="2" fillId="3" borderId="1" xfId="0" applyNumberFormat="1" applyFont="1" applyFill="1" applyBorder="1" applyAlignment="1" applyProtection="1">
      <alignment horizontal="center" vertical="center" wrapText="1"/>
      <protection locked="0"/>
    </xf>
    <xf numFmtId="3" fontId="0" fillId="0" borderId="12" xfId="0" applyNumberFormat="1" applyBorder="1" applyAlignment="1" applyProtection="1">
      <alignment horizontal="center" vertical="center" wrapText="1"/>
      <protection locked="0"/>
    </xf>
    <xf numFmtId="3" fontId="0" fillId="0" borderId="13" xfId="0" applyNumberFormat="1" applyBorder="1" applyAlignment="1" applyProtection="1">
      <alignment horizontal="center" vertical="center" wrapText="1"/>
      <protection locked="0"/>
    </xf>
    <xf numFmtId="3" fontId="0" fillId="0" borderId="14" xfId="0" applyNumberFormat="1" applyBorder="1" applyAlignment="1" applyProtection="1">
      <alignment horizontal="center" vertical="center" wrapText="1"/>
      <protection locked="0"/>
    </xf>
    <xf numFmtId="3" fontId="2" fillId="3" borderId="8" xfId="0" applyNumberFormat="1" applyFont="1" applyFill="1" applyBorder="1" applyAlignment="1" applyProtection="1">
      <alignment horizontal="center" vertical="center" wrapText="1"/>
      <protection locked="0"/>
    </xf>
    <xf numFmtId="3" fontId="2" fillId="3" borderId="5" xfId="0" applyNumberFormat="1" applyFont="1" applyFill="1" applyBorder="1" applyAlignment="1" applyProtection="1">
      <alignment horizontal="center" vertical="center" wrapText="1"/>
      <protection locked="0"/>
    </xf>
    <xf numFmtId="3" fontId="2" fillId="3" borderId="15" xfId="0" applyNumberFormat="1" applyFont="1" applyFill="1" applyBorder="1" applyAlignment="1" applyProtection="1">
      <alignment horizontal="center" vertical="center" wrapText="1"/>
      <protection locked="0"/>
    </xf>
    <xf numFmtId="3" fontId="2" fillId="3" borderId="16" xfId="0" applyNumberFormat="1" applyFont="1" applyFill="1" applyBorder="1" applyAlignment="1" applyProtection="1">
      <alignment horizontal="center" vertical="center" wrapText="1"/>
      <protection locked="0"/>
    </xf>
    <xf numFmtId="3" fontId="2" fillId="3" borderId="17" xfId="0" applyNumberFormat="1"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1" fillId="4" borderId="0" xfId="0" applyFont="1" applyFill="1" applyAlignment="1">
      <alignment horizontal="center" vertical="center" wrapText="1"/>
    </xf>
    <xf numFmtId="3" fontId="2" fillId="3" borderId="10" xfId="0" applyNumberFormat="1"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5" fillId="0" borderId="0" xfId="0" applyFont="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11" fillId="0" borderId="0" xfId="0" applyFont="1" applyAlignment="1">
      <alignment horizontal="center" vertical="center" wrapText="1"/>
    </xf>
    <xf numFmtId="1" fontId="0" fillId="0" borderId="1" xfId="0" applyNumberFormat="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0" fontId="3" fillId="5" borderId="28" xfId="0" applyFont="1" applyFill="1" applyBorder="1" applyAlignment="1">
      <alignment horizontal="center" vertical="center" wrapText="1"/>
    </xf>
    <xf numFmtId="0" fontId="0" fillId="0" borderId="32" xfId="0"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3" fillId="7" borderId="1" xfId="0" applyFont="1" applyFill="1" applyBorder="1" applyAlignment="1">
      <alignment horizontal="center" vertical="center" wrapText="1"/>
    </xf>
    <xf numFmtId="1" fontId="0" fillId="4" borderId="1" xfId="0" applyNumberFormat="1" applyFill="1" applyBorder="1" applyAlignment="1" applyProtection="1">
      <alignment horizontal="center" vertical="center" wrapText="1"/>
      <protection locked="0"/>
    </xf>
    <xf numFmtId="164" fontId="0" fillId="4" borderId="1" xfId="0" applyNumberFormat="1" applyFill="1" applyBorder="1" applyAlignment="1" applyProtection="1">
      <alignment horizontal="center" vertical="center" wrapText="1"/>
      <protection locked="0"/>
    </xf>
    <xf numFmtId="0" fontId="0" fillId="0" borderId="34" xfId="0" applyBorder="1" applyAlignment="1">
      <alignment horizontal="center" vertical="center" wrapText="1"/>
    </xf>
    <xf numFmtId="0" fontId="24" fillId="8" borderId="21" xfId="1" applyFont="1" applyFill="1" applyBorder="1" applyAlignment="1" applyProtection="1">
      <alignment horizontal="center" vertical="center" wrapText="1"/>
      <protection locked="0"/>
    </xf>
    <xf numFmtId="0" fontId="7" fillId="0" borderId="18" xfId="0" applyFont="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25" fillId="8" borderId="22" xfId="1" applyFont="1" applyFill="1" applyBorder="1" applyAlignment="1" applyProtection="1">
      <alignment horizontal="center" vertical="center" wrapText="1"/>
      <protection locked="0"/>
    </xf>
    <xf numFmtId="3" fontId="2" fillId="3" borderId="10" xfId="2" applyNumberFormat="1"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3" fontId="2" fillId="3" borderId="49" xfId="0" applyNumberFormat="1" applyFont="1" applyFill="1" applyBorder="1" applyAlignment="1" applyProtection="1">
      <alignment horizontal="center" vertical="center" wrapText="1"/>
      <protection locked="0"/>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14"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4" fillId="0" borderId="18"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2" borderId="26" xfId="0" applyFont="1" applyFill="1" applyBorder="1" applyAlignment="1" applyProtection="1">
      <alignment horizontal="center" vertical="center" textRotation="180" wrapText="1"/>
      <protection locked="0"/>
    </xf>
    <xf numFmtId="0" fontId="4" fillId="2" borderId="2" xfId="0" applyFont="1" applyFill="1" applyBorder="1" applyAlignment="1" applyProtection="1">
      <alignment horizontal="center" vertical="center" textRotation="180" wrapText="1"/>
      <protection locked="0"/>
    </xf>
    <xf numFmtId="0" fontId="4" fillId="2" borderId="23" xfId="0" applyFont="1" applyFill="1" applyBorder="1" applyAlignment="1" applyProtection="1">
      <alignment horizontal="center" vertical="center" textRotation="180" wrapText="1"/>
      <protection locked="0"/>
    </xf>
    <xf numFmtId="0" fontId="15" fillId="0" borderId="23"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2" borderId="42" xfId="0" applyFont="1" applyFill="1" applyBorder="1" applyAlignment="1" applyProtection="1">
      <alignment horizontal="center" vertical="center" textRotation="90" wrapText="1"/>
      <protection locked="0"/>
    </xf>
    <xf numFmtId="0" fontId="4" fillId="2" borderId="43" xfId="0" applyFont="1" applyFill="1" applyBorder="1" applyAlignment="1" applyProtection="1">
      <alignment horizontal="center" vertical="center" textRotation="90" wrapText="1"/>
      <protection locked="0"/>
    </xf>
    <xf numFmtId="0" fontId="4" fillId="2" borderId="44" xfId="0" applyFont="1" applyFill="1" applyBorder="1" applyAlignment="1" applyProtection="1">
      <alignment horizontal="center" vertical="center" textRotation="90" wrapText="1"/>
      <protection locked="0"/>
    </xf>
    <xf numFmtId="0" fontId="24" fillId="8" borderId="27" xfId="1" applyFont="1" applyFill="1" applyBorder="1" applyAlignment="1" applyProtection="1">
      <alignment horizontal="center" vertical="center" wrapText="1"/>
      <protection locked="0"/>
    </xf>
    <xf numFmtId="0" fontId="24" fillId="8" borderId="34" xfId="1" applyFont="1" applyFill="1" applyBorder="1" applyAlignment="1" applyProtection="1">
      <alignment horizontal="center" vertical="center" wrapText="1"/>
      <protection locked="0"/>
    </xf>
    <xf numFmtId="0" fontId="24" fillId="8" borderId="33" xfId="1"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textRotation="90" wrapText="1"/>
      <protection locked="0"/>
    </xf>
    <xf numFmtId="0" fontId="4" fillId="2" borderId="10" xfId="0" applyFont="1" applyFill="1" applyBorder="1" applyAlignment="1" applyProtection="1">
      <alignment horizontal="center" vertical="center" textRotation="90" wrapText="1"/>
      <protection locked="0"/>
    </xf>
    <xf numFmtId="0" fontId="4" fillId="2" borderId="41" xfId="0" applyFont="1" applyFill="1" applyBorder="1" applyAlignment="1" applyProtection="1">
      <alignment horizontal="center" vertical="center" textRotation="90" wrapText="1"/>
      <protection locked="0"/>
    </xf>
    <xf numFmtId="0" fontId="1" fillId="0" borderId="1" xfId="0" applyFont="1" applyBorder="1" applyAlignment="1">
      <alignment horizontal="center" vertical="center" wrapText="1"/>
    </xf>
    <xf numFmtId="0" fontId="4" fillId="2" borderId="29" xfId="0" applyFont="1" applyFill="1" applyBorder="1" applyAlignment="1" applyProtection="1">
      <alignment horizontal="center" vertical="center" textRotation="180" wrapText="1"/>
      <protection locked="0"/>
    </xf>
    <xf numFmtId="0" fontId="4" fillId="2" borderId="30" xfId="0" applyFont="1" applyFill="1" applyBorder="1" applyAlignment="1" applyProtection="1">
      <alignment horizontal="center" vertical="center" textRotation="180" wrapText="1"/>
      <protection locked="0"/>
    </xf>
    <xf numFmtId="0" fontId="4" fillId="2" borderId="31" xfId="0" applyFont="1" applyFill="1" applyBorder="1" applyAlignment="1" applyProtection="1">
      <alignment horizontal="center" vertical="center" textRotation="180" wrapText="1"/>
      <protection locked="0"/>
    </xf>
    <xf numFmtId="0" fontId="24" fillId="8" borderId="1" xfId="1" applyFont="1" applyFill="1" applyBorder="1" applyAlignment="1" applyProtection="1">
      <alignment horizontal="center" vertical="center" wrapText="1"/>
      <protection locked="0"/>
    </xf>
    <xf numFmtId="0" fontId="3" fillId="5" borderId="45"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4" fillId="2" borderId="38" xfId="0" applyFont="1" applyFill="1" applyBorder="1" applyAlignment="1" applyProtection="1">
      <alignment horizontal="center" vertical="center" textRotation="180" wrapText="1"/>
      <protection locked="0"/>
    </xf>
    <xf numFmtId="0" fontId="4" fillId="2" borderId="37" xfId="0" applyFont="1" applyFill="1" applyBorder="1" applyAlignment="1" applyProtection="1">
      <alignment horizontal="center" vertical="center" textRotation="180" wrapText="1"/>
      <protection locked="0"/>
    </xf>
    <xf numFmtId="0" fontId="4" fillId="2" borderId="39" xfId="0" applyFont="1" applyFill="1" applyBorder="1" applyAlignment="1" applyProtection="1">
      <alignment horizontal="center" vertical="center" textRotation="180" wrapText="1"/>
      <protection locked="0"/>
    </xf>
    <xf numFmtId="0" fontId="4" fillId="2" borderId="32" xfId="0" applyFont="1" applyFill="1" applyBorder="1" applyAlignment="1" applyProtection="1">
      <alignment horizontal="center" vertical="center" textRotation="180" wrapText="1"/>
      <protection locked="0"/>
    </xf>
    <xf numFmtId="0" fontId="29" fillId="0" borderId="0" xfId="3" applyFont="1" applyAlignment="1">
      <alignment horizontal="center" vertical="center" wrapText="1"/>
    </xf>
    <xf numFmtId="0" fontId="30" fillId="6" borderId="50" xfId="3" applyFont="1" applyFill="1" applyBorder="1" applyAlignment="1">
      <alignment horizontal="center" vertical="center" wrapText="1"/>
    </xf>
    <xf numFmtId="0" fontId="30" fillId="6" borderId="51" xfId="3" applyFont="1" applyFill="1" applyBorder="1" applyAlignment="1">
      <alignment horizontal="center" vertical="center" wrapText="1"/>
    </xf>
    <xf numFmtId="0" fontId="30" fillId="6" borderId="52" xfId="3" applyFont="1" applyFill="1" applyBorder="1" applyAlignment="1">
      <alignment horizontal="center" vertical="center" wrapText="1"/>
    </xf>
    <xf numFmtId="0" fontId="31" fillId="0" borderId="53" xfId="1" applyFont="1" applyBorder="1" applyAlignment="1">
      <alignment horizontal="center" vertical="center" wrapText="1"/>
    </xf>
    <xf numFmtId="0" fontId="32" fillId="0" borderId="54" xfId="3" applyFont="1" applyBorder="1" applyAlignment="1">
      <alignment horizontal="center" vertical="center" wrapText="1"/>
    </xf>
    <xf numFmtId="0" fontId="33" fillId="0" borderId="55" xfId="3" applyFont="1" applyBorder="1" applyAlignment="1">
      <alignment horizontal="left" vertical="center" wrapText="1" indent="1"/>
    </xf>
    <xf numFmtId="0" fontId="32" fillId="0" borderId="56" xfId="3" applyFont="1" applyBorder="1" applyAlignment="1">
      <alignment horizontal="center" vertical="center" wrapText="1"/>
    </xf>
    <xf numFmtId="0" fontId="33" fillId="0" borderId="57" xfId="3" applyFont="1" applyBorder="1" applyAlignment="1">
      <alignment horizontal="left" vertical="center" wrapText="1" indent="1"/>
    </xf>
    <xf numFmtId="0" fontId="32" fillId="0" borderId="58" xfId="3" applyFont="1" applyBorder="1" applyAlignment="1">
      <alignment horizontal="center" vertical="center" wrapText="1"/>
    </xf>
    <xf numFmtId="0" fontId="33" fillId="0" borderId="59" xfId="3" applyFont="1" applyBorder="1" applyAlignment="1">
      <alignment horizontal="left" vertical="center" wrapText="1" indent="1"/>
    </xf>
    <xf numFmtId="0" fontId="32" fillId="0" borderId="60" xfId="3" applyFont="1" applyBorder="1" applyAlignment="1">
      <alignment horizontal="center" vertical="center" wrapText="1"/>
    </xf>
    <xf numFmtId="0" fontId="33" fillId="0" borderId="61" xfId="3" applyFont="1" applyBorder="1" applyAlignment="1">
      <alignment horizontal="left" vertical="center" wrapText="1" indent="1"/>
    </xf>
    <xf numFmtId="0" fontId="32" fillId="0" borderId="62" xfId="3" applyFont="1" applyBorder="1" applyAlignment="1">
      <alignment horizontal="center" vertical="center" wrapText="1"/>
    </xf>
    <xf numFmtId="0" fontId="33" fillId="0" borderId="63" xfId="3" applyFont="1" applyBorder="1" applyAlignment="1">
      <alignment horizontal="left" vertical="center" wrapText="1" indent="1"/>
    </xf>
  </cellXfs>
  <cellStyles count="4">
    <cellStyle name="Lien hypertexte" xfId="1" builtinId="8"/>
    <cellStyle name="Milliers" xfId="2" builtinId="3"/>
    <cellStyle name="Normal" xfId="0" builtinId="0"/>
    <cellStyle name="Normal 2 2" xfId="3" xr:uid="{E898B8E6-3732-EE4B-9281-3B11CA9F132E}"/>
  </cellStyles>
  <dxfs count="28">
    <dxf>
      <font>
        <b val="0"/>
        <i val="0"/>
        <color rgb="FF00518B"/>
      </font>
      <fill>
        <patternFill>
          <bgColor theme="8" tint="0.79998168889431442"/>
        </patternFill>
      </fill>
    </dxf>
    <dxf>
      <font>
        <b val="0"/>
        <i val="0"/>
        <color rgb="FF00518B"/>
      </font>
      <fill>
        <patternFill>
          <bgColor theme="8" tint="0.79998168889431442"/>
        </patternFill>
      </fill>
    </dxf>
    <dxf>
      <font>
        <b val="0"/>
        <i val="0"/>
        <color rgb="FF00518B"/>
      </font>
      <fill>
        <patternFill>
          <bgColor theme="8" tint="0.79998168889431442"/>
        </patternFill>
      </fill>
    </dxf>
    <dxf>
      <font>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val="0"/>
        <color rgb="FF00518B"/>
      </font>
      <fill>
        <patternFill>
          <bgColor theme="8" tint="0.79998168889431442"/>
        </patternFill>
      </fill>
    </dxf>
    <dxf>
      <font>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val="0"/>
        <color rgb="FF00518B"/>
      </font>
      <fill>
        <patternFill>
          <bgColor theme="8" tint="0.79998168889431442"/>
        </patternFill>
      </fill>
    </dxf>
    <dxf>
      <font>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val="0"/>
        <color rgb="FF00518B"/>
      </font>
      <fill>
        <patternFill>
          <bgColor theme="8" tint="0.79998168889431442"/>
        </patternFill>
      </fill>
    </dxf>
    <dxf>
      <font>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s>
  <tableStyles count="0" defaultTableStyle="TableStyleMedium2" defaultPivotStyle="PivotStyleLight16"/>
  <colors>
    <mruColors>
      <color rgb="FF00518B"/>
      <color rgb="FFFFFFFF"/>
      <color rgb="FF00A9E5"/>
      <color rgb="FFCECECE"/>
      <color rgb="FFFFD700"/>
      <color rgb="FFCD7F32"/>
      <color rgb="FFF7F6A8"/>
      <color rgb="FF614E1A"/>
      <color rgb="FFDCE5E5"/>
      <color rgb="FFFFDA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morpheus-formation.fr/blog/test/excel/" TargetMode="External"/><Relationship Id="rId1" Type="http://schemas.openxmlformats.org/officeDocument/2006/relationships/hyperlink" Target="https://www.morpheus-formation.fr/contac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1031494</xdr:colOff>
      <xdr:row>2</xdr:row>
      <xdr:rowOff>259145</xdr:rowOff>
    </xdr:from>
    <xdr:to>
      <xdr:col>4</xdr:col>
      <xdr:colOff>7109206</xdr:colOff>
      <xdr:row>3</xdr:row>
      <xdr:rowOff>81345</xdr:rowOff>
    </xdr:to>
    <xdr:grpSp>
      <xdr:nvGrpSpPr>
        <xdr:cNvPr id="2" name="Groupe 1">
          <a:extLst>
            <a:ext uri="{FF2B5EF4-FFF2-40B4-BE49-F238E27FC236}">
              <a16:creationId xmlns:a16="http://schemas.microsoft.com/office/drawing/2014/main" id="{DCAE09D2-A958-7642-97D3-B0B6AB487B38}"/>
            </a:ext>
          </a:extLst>
        </xdr:cNvPr>
        <xdr:cNvGrpSpPr/>
      </xdr:nvGrpSpPr>
      <xdr:grpSpPr>
        <a:xfrm>
          <a:off x="5184394" y="1084645"/>
          <a:ext cx="8046212" cy="457200"/>
          <a:chOff x="5149088" y="1084645"/>
          <a:chExt cx="8046212" cy="457200"/>
        </a:xfrm>
      </xdr:grpSpPr>
      <xdr:sp macro="" textlink="">
        <xdr:nvSpPr>
          <xdr:cNvPr id="3" name="Rectangle 2">
            <a:hlinkClick xmlns:r="http://schemas.openxmlformats.org/officeDocument/2006/relationships" r:id="rId1" tooltip="Contactez-nous !"/>
            <a:extLst>
              <a:ext uri="{FF2B5EF4-FFF2-40B4-BE49-F238E27FC236}">
                <a16:creationId xmlns:a16="http://schemas.microsoft.com/office/drawing/2014/main" id="{9DF60B10-3A7C-EB38-DEC6-23AEC018E909}"/>
              </a:ext>
            </a:extLst>
          </xdr:cNvPr>
          <xdr:cNvSpPr/>
        </xdr:nvSpPr>
        <xdr:spPr>
          <a:xfrm>
            <a:off x="10165588" y="1084645"/>
            <a:ext cx="3029712" cy="45720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Nous contacter</a:t>
            </a:r>
          </a:p>
        </xdr:txBody>
      </xdr:sp>
      <xdr:sp macro="" textlink="">
        <xdr:nvSpPr>
          <xdr:cNvPr id="4" name="Rectangle 3">
            <a:hlinkClick xmlns:r="http://schemas.openxmlformats.org/officeDocument/2006/relationships" r:id="rId2" tooltip="Testez votre niveau sur Excel !"/>
            <a:extLst>
              <a:ext uri="{FF2B5EF4-FFF2-40B4-BE49-F238E27FC236}">
                <a16:creationId xmlns:a16="http://schemas.microsoft.com/office/drawing/2014/main" id="{FA43A9CE-8545-EC7C-9813-8F99C0D14DC1}"/>
              </a:ext>
            </a:extLst>
          </xdr:cNvPr>
          <xdr:cNvSpPr/>
        </xdr:nvSpPr>
        <xdr:spPr>
          <a:xfrm>
            <a:off x="5149088" y="1089790"/>
            <a:ext cx="3029712" cy="4469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Testez votre niveau !</a:t>
            </a:r>
          </a:p>
        </xdr:txBody>
      </xdr:sp>
    </xdr:grpSp>
    <xdr:clientData/>
  </xdr:twoCellAnchor>
  <xdr:twoCellAnchor editAs="absolute">
    <xdr:from>
      <xdr:col>3</xdr:col>
      <xdr:colOff>482600</xdr:colOff>
      <xdr:row>1</xdr:row>
      <xdr:rowOff>251590</xdr:rowOff>
    </xdr:from>
    <xdr:to>
      <xdr:col>4</xdr:col>
      <xdr:colOff>7658100</xdr:colOff>
      <xdr:row>2</xdr:row>
      <xdr:rowOff>254000</xdr:rowOff>
    </xdr:to>
    <xdr:sp macro="" textlink="">
      <xdr:nvSpPr>
        <xdr:cNvPr id="5" name="Rectangle 4">
          <a:extLst>
            <a:ext uri="{FF2B5EF4-FFF2-40B4-BE49-F238E27FC236}">
              <a16:creationId xmlns:a16="http://schemas.microsoft.com/office/drawing/2014/main" id="{C2B313DA-7EA5-A547-B22C-B5A044C98881}"/>
            </a:ext>
          </a:extLst>
        </xdr:cNvPr>
        <xdr:cNvSpPr/>
      </xdr:nvSpPr>
      <xdr:spPr>
        <a:xfrm>
          <a:off x="4635500" y="442090"/>
          <a:ext cx="9144000"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ontserrat" pitchFamily="2" charset="77"/>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3C4A00C8-8458-D646-BDA5-FD4645CD33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210819</xdr:colOff>
      <xdr:row>0</xdr:row>
      <xdr:rowOff>78740</xdr:rowOff>
    </xdr:from>
    <xdr:to>
      <xdr:col>1</xdr:col>
      <xdr:colOff>1813560</xdr:colOff>
      <xdr:row>1</xdr:row>
      <xdr:rowOff>561125</xdr:rowOff>
    </xdr:to>
    <xdr:pic>
      <xdr:nvPicPr>
        <xdr:cNvPr id="8" name="Image 7">
          <a:extLst>
            <a:ext uri="{FF2B5EF4-FFF2-40B4-BE49-F238E27FC236}">
              <a16:creationId xmlns:a16="http://schemas.microsoft.com/office/drawing/2014/main" id="{D1E9F334-F942-BE2D-CB7C-9ED3B31C9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819" y="78740"/>
          <a:ext cx="2684781" cy="924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yF05oJ3qSv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outu.be/yF05oJ3qSvY" TargetMode="External"/><Relationship Id="rId1" Type="http://schemas.openxmlformats.org/officeDocument/2006/relationships/hyperlink" Target="https://www.morpheus-formation.fr/formation/exce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youtu.be/yF05oJ3qSvY" TargetMode="External"/><Relationship Id="rId1" Type="http://schemas.openxmlformats.org/officeDocument/2006/relationships/hyperlink" Target="https://www.morpheus-formation.fr/formation/exce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youtu.be/yF05oJ3qSvY" TargetMode="External"/><Relationship Id="rId1" Type="http://schemas.openxmlformats.org/officeDocument/2006/relationships/hyperlink" Target="https://www.morpheus-formation.fr/formation/exce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youtu.be/yF05oJ3qSvY" TargetMode="External"/><Relationship Id="rId1" Type="http://schemas.openxmlformats.org/officeDocument/2006/relationships/hyperlink" Target="https://www.morpheus-formation.fr/formation/exce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youtu.be/yF05oJ3qSvY" TargetMode="External"/><Relationship Id="rId1" Type="http://schemas.openxmlformats.org/officeDocument/2006/relationships/hyperlink" Target="https://www.morpheus-formation.fr/formation/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D8A2-4D60-3644-A450-0674FB5594D9}">
  <sheetPr>
    <tabColor rgb="FF00518B"/>
  </sheetPr>
  <dimension ref="B2:E15"/>
  <sheetViews>
    <sheetView showGridLines="0" tabSelected="1" zoomScaleNormal="100" workbookViewId="0"/>
  </sheetViews>
  <sheetFormatPr baseColWidth="10" defaultRowHeight="15"/>
  <cols>
    <col min="1" max="1" width="2.83203125" style="110" customWidth="1"/>
    <col min="2" max="2" width="40.83203125" style="110" customWidth="1"/>
    <col min="3" max="3" width="10.83203125" style="110" customWidth="1"/>
    <col min="4" max="4" width="25.83203125" style="110" customWidth="1"/>
    <col min="5" max="5" width="100.83203125" style="110" customWidth="1"/>
    <col min="6" max="16384" width="10.83203125" style="110"/>
  </cols>
  <sheetData>
    <row r="2" spans="2:5" ht="50" customHeight="1"/>
    <row r="3" spans="2:5" ht="50" customHeight="1"/>
    <row r="4" spans="2:5" ht="40" customHeight="1" thickBot="1"/>
    <row r="5" spans="2:5" ht="30" customHeight="1" thickBot="1">
      <c r="B5" s="111" t="s">
        <v>129</v>
      </c>
      <c r="D5" s="112" t="s">
        <v>130</v>
      </c>
      <c r="E5" s="113"/>
    </row>
    <row r="6" spans="2:5" ht="30" customHeight="1" thickBot="1">
      <c r="B6" s="114" t="s">
        <v>131</v>
      </c>
      <c r="D6" s="115" t="s">
        <v>132</v>
      </c>
      <c r="E6" s="116" t="s">
        <v>133</v>
      </c>
    </row>
    <row r="7" spans="2:5" ht="30" customHeight="1" thickBot="1">
      <c r="D7" s="117"/>
      <c r="E7" s="118"/>
    </row>
    <row r="8" spans="2:5" ht="30" customHeight="1" thickBot="1">
      <c r="B8" s="111" t="s">
        <v>134</v>
      </c>
      <c r="D8" s="117"/>
      <c r="E8" s="118"/>
    </row>
    <row r="9" spans="2:5" ht="30" customHeight="1" thickBot="1">
      <c r="B9" s="114" t="s">
        <v>131</v>
      </c>
      <c r="D9" s="117"/>
      <c r="E9" s="118"/>
    </row>
    <row r="10" spans="2:5" ht="30" customHeight="1" thickBot="1">
      <c r="D10" s="117"/>
      <c r="E10" s="118"/>
    </row>
    <row r="11" spans="2:5" ht="30" customHeight="1" thickBot="1">
      <c r="B11" s="111" t="s">
        <v>135</v>
      </c>
      <c r="D11" s="119"/>
      <c r="E11" s="120"/>
    </row>
    <row r="12" spans="2:5" ht="30" customHeight="1" thickBot="1">
      <c r="B12" s="114" t="s">
        <v>131</v>
      </c>
      <c r="D12" s="121" t="s">
        <v>136</v>
      </c>
      <c r="E12" s="122" t="s">
        <v>137</v>
      </c>
    </row>
    <row r="13" spans="2:5" ht="30" customHeight="1" thickBot="1">
      <c r="D13" s="119"/>
      <c r="E13" s="120"/>
    </row>
    <row r="14" spans="2:5" ht="30" customHeight="1" thickBot="1">
      <c r="B14" s="111" t="s">
        <v>138</v>
      </c>
      <c r="D14" s="121" t="s">
        <v>139</v>
      </c>
      <c r="E14" s="122" t="s">
        <v>140</v>
      </c>
    </row>
    <row r="15" spans="2:5" ht="30" customHeight="1" thickBot="1">
      <c r="B15" s="114" t="s">
        <v>131</v>
      </c>
      <c r="D15" s="123"/>
      <c r="E15" s="124"/>
    </row>
  </sheetData>
  <sheetProtection algorithmName="SHA-512" hashValue="ZOCytuDKgG52eWDlHuDudbUzL3KIjM1aOpkjbi9nPvA7P/k4BFM0b9eKGu/9vTGBkgt7Bmh0nIR87nvabwyIKA==" saltValue="LD6f8GQ+nunrQZSZXc8wqA==" spinCount="100000" sheet="1" selectLockedCells="1"/>
  <mergeCells count="7">
    <mergeCell ref="D5:E5"/>
    <mergeCell ref="D6:D11"/>
    <mergeCell ref="E6:E11"/>
    <mergeCell ref="D12:D13"/>
    <mergeCell ref="E12:E13"/>
    <mergeCell ref="D14:D15"/>
    <mergeCell ref="E14:E15"/>
  </mergeCells>
  <hyperlinks>
    <hyperlink ref="B6" r:id="rId1" tooltip="Découvrir les programmes" xr:uid="{B506ACE8-DAE8-FE4F-9A56-6BBA255C9E2B}"/>
    <hyperlink ref="B9" r:id="rId2" tooltip="Découvrir les programmes" xr:uid="{5349FB11-36A6-B641-A9F0-DFE773DD3B54}"/>
    <hyperlink ref="B12" r:id="rId3" tooltip="Découvrir les programmes" xr:uid="{B7F2F191-C52A-3447-B4BC-207ACBDB2C4A}"/>
    <hyperlink ref="B15" r:id="rId4" tooltip="Découvrir les programmes" xr:uid="{C0F5B082-6055-1A4A-877E-17B5504B066A}"/>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CF80-D0FC-E148-925B-DA562EEB5E6D}">
  <sheetPr>
    <tabColor theme="0"/>
  </sheetPr>
  <dimension ref="A1:F13"/>
  <sheetViews>
    <sheetView showGridLines="0" zoomScaleNormal="100" workbookViewId="0">
      <pane xSplit="1" ySplit="3" topLeftCell="B4" activePane="bottomRight" state="frozen"/>
      <selection pane="topRight" activeCell="B1" sqref="B1"/>
      <selection pane="bottomLeft" activeCell="A4" sqref="A4"/>
      <selection pane="bottomRight" activeCell="E2" sqref="E2"/>
    </sheetView>
  </sheetViews>
  <sheetFormatPr baseColWidth="10" defaultColWidth="11.5" defaultRowHeight="15"/>
  <cols>
    <col min="1" max="1" width="15.83203125" style="1" customWidth="1"/>
    <col min="2" max="3" width="28.83203125" style="1" customWidth="1"/>
    <col min="4" max="4" width="24.83203125" style="1" customWidth="1"/>
    <col min="5" max="5" width="50.83203125" style="1" customWidth="1"/>
    <col min="6" max="6" width="3.83203125" style="1" customWidth="1"/>
    <col min="7" max="16384" width="11.5" style="1"/>
  </cols>
  <sheetData>
    <row r="1" spans="1:6" ht="35" customHeight="1">
      <c r="A1" s="69"/>
      <c r="B1" s="70"/>
      <c r="C1" s="71" t="s">
        <v>113</v>
      </c>
      <c r="D1" s="71"/>
      <c r="E1" s="47" t="s">
        <v>118</v>
      </c>
      <c r="F1" s="76" t="s">
        <v>28</v>
      </c>
    </row>
    <row r="2" spans="1:6" ht="50" customHeight="1">
      <c r="A2" s="69"/>
      <c r="B2" s="70"/>
      <c r="C2" s="72" t="s">
        <v>77</v>
      </c>
      <c r="D2" s="72"/>
      <c r="E2" s="59" t="s">
        <v>117</v>
      </c>
      <c r="F2" s="77"/>
    </row>
    <row r="3" spans="1:6" ht="16">
      <c r="A3" s="24" t="s">
        <v>40</v>
      </c>
      <c r="B3" s="24" t="s">
        <v>67</v>
      </c>
      <c r="C3" s="24" t="s">
        <v>68</v>
      </c>
      <c r="D3" s="24" t="s">
        <v>70</v>
      </c>
      <c r="E3" s="24" t="s">
        <v>69</v>
      </c>
      <c r="F3" s="78"/>
    </row>
    <row r="4" spans="1:6" ht="64">
      <c r="A4" s="87" t="s">
        <v>39</v>
      </c>
      <c r="B4" s="82" t="s">
        <v>121</v>
      </c>
      <c r="C4" s="82" t="s">
        <v>102</v>
      </c>
      <c r="D4" s="48" t="s">
        <v>103</v>
      </c>
      <c r="E4" s="49" t="s">
        <v>127</v>
      </c>
    </row>
    <row r="5" spans="1:6" ht="16">
      <c r="A5" s="88"/>
      <c r="B5" s="84"/>
      <c r="C5" s="84"/>
      <c r="D5" s="50" t="s">
        <v>72</v>
      </c>
      <c r="E5" s="51" t="s">
        <v>71</v>
      </c>
    </row>
    <row r="6" spans="1:6" ht="16">
      <c r="A6" s="79" t="s">
        <v>64</v>
      </c>
      <c r="B6" s="82" t="s">
        <v>122</v>
      </c>
      <c r="C6" s="73" t="s">
        <v>104</v>
      </c>
      <c r="D6" s="48" t="s">
        <v>105</v>
      </c>
      <c r="E6" s="49" t="s">
        <v>99</v>
      </c>
    </row>
    <row r="7" spans="1:6" ht="128">
      <c r="A7" s="80"/>
      <c r="B7" s="83"/>
      <c r="C7" s="74"/>
      <c r="D7" s="52" t="s">
        <v>106</v>
      </c>
      <c r="E7" s="53" t="s">
        <v>126</v>
      </c>
    </row>
    <row r="8" spans="1:6" ht="64">
      <c r="A8" s="81"/>
      <c r="B8" s="84"/>
      <c r="C8" s="75"/>
      <c r="D8" s="54" t="s">
        <v>74</v>
      </c>
      <c r="E8" s="51" t="s">
        <v>125</v>
      </c>
    </row>
    <row r="9" spans="1:6" ht="16">
      <c r="A9" s="79" t="s">
        <v>66</v>
      </c>
      <c r="B9" s="82" t="s">
        <v>123</v>
      </c>
      <c r="C9" s="73" t="s">
        <v>107</v>
      </c>
      <c r="D9" s="55" t="s">
        <v>108</v>
      </c>
      <c r="E9" s="49" t="s">
        <v>100</v>
      </c>
    </row>
    <row r="10" spans="1:6" ht="18">
      <c r="A10" s="80"/>
      <c r="B10" s="83"/>
      <c r="C10" s="74"/>
      <c r="D10" s="56" t="s">
        <v>109</v>
      </c>
      <c r="E10" s="53" t="s">
        <v>101</v>
      </c>
    </row>
    <row r="11" spans="1:6" ht="130">
      <c r="A11" s="80"/>
      <c r="B11" s="83"/>
      <c r="C11" s="74"/>
      <c r="D11" s="52" t="s">
        <v>110</v>
      </c>
      <c r="E11" s="53" t="s">
        <v>124</v>
      </c>
    </row>
    <row r="12" spans="1:6" ht="16">
      <c r="A12" s="80"/>
      <c r="B12" s="83"/>
      <c r="C12" s="74"/>
      <c r="D12" s="57" t="s">
        <v>75</v>
      </c>
      <c r="E12" s="85" t="s">
        <v>73</v>
      </c>
    </row>
    <row r="13" spans="1:6" ht="16">
      <c r="A13" s="81"/>
      <c r="B13" s="84"/>
      <c r="C13" s="75"/>
      <c r="D13" s="58" t="s">
        <v>76</v>
      </c>
      <c r="E13" s="86"/>
    </row>
  </sheetData>
  <sheetProtection algorithmName="SHA-512" hashValue="LQ44Vtq0uqPYg6DZn4p8glY0agEOg1jU4O85iZFhTXlEpyPKzOo1St1/e/QattSQLj4mz1H1YEEawKjLzEKT9A==" saltValue="ogdqQLbyfYua8zoLkhChVw==" spinCount="100000" sheet="1" objects="1" scenarios="1" formatColumns="0" formatRows="0" selectLockedCells="1"/>
  <mergeCells count="14">
    <mergeCell ref="A9:A13"/>
    <mergeCell ref="B9:B13"/>
    <mergeCell ref="C9:C13"/>
    <mergeCell ref="E12:E13"/>
    <mergeCell ref="B4:B5"/>
    <mergeCell ref="C4:C5"/>
    <mergeCell ref="A6:A8"/>
    <mergeCell ref="B6:B8"/>
    <mergeCell ref="A4:A5"/>
    <mergeCell ref="A1:B2"/>
    <mergeCell ref="C1:D1"/>
    <mergeCell ref="C2:D2"/>
    <mergeCell ref="C6:C8"/>
    <mergeCell ref="F1:F3"/>
  </mergeCells>
  <dataValidations count="2">
    <dataValidation allowBlank="1" showInputMessage="1" showErrorMessage="1" promptTitle="Consignes - Fonctions" prompt="Cette synthèse théorique te permet de prendre connaissance des fonctions que tu vas utiliser dans ce fichier._x000a__x000a_Pour passer à la pratique (et tu as raison), tu peux cliquer sur la feuille &quot;Entraînement&quot;._x000a__x000a_Durée à prévoir : 1h30._x000a__x000a_C'est parti :-)" sqref="F1:F3" xr:uid="{C19323F7-901F-E544-B8D9-ED1C0015932A}"/>
    <dataValidation allowBlank="1" showInputMessage="1" showErrorMessage="1" promptTitle="Par où commencer ?" prompt="Pour gagner du temps, je te conseille de cliquer ci-dessus sur &quot;Clique ici pour comprendre comment faire ce fichier d'exercice (vidéo explicative)&quot;._x000a__x000a_Une fois la vidéo visionnée, tu peux cliquer sur &quot;CONSIGNES&quot; en jaune pour connaître la marche à suivre." sqref="E2" xr:uid="{6185C729-3EFB-4244-8386-5BC2FB071DDD}"/>
  </dataValidations>
  <hyperlinks>
    <hyperlink ref="E1" r:id="rId1" display="https://youtu.be/yF05oJ3qSvY" xr:uid="{D253EF6A-5524-7C4C-B654-FF7184ABD83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EF49-0035-48E9-9023-62CB56776085}">
  <sheetPr>
    <tabColor theme="8" tint="0.39997558519241921"/>
  </sheetPr>
  <dimension ref="A1:M19"/>
  <sheetViews>
    <sheetView showGridLines="0" zoomScaleNormal="100" workbookViewId="0">
      <pane xSplit="1" ySplit="3" topLeftCell="B4" activePane="bottomRight" state="frozen"/>
      <selection activeCell="K1" sqref="K1:L1"/>
      <selection pane="topRight" activeCell="K1" sqref="K1:L1"/>
      <selection pane="bottomLeft" activeCell="K1" sqref="K1:L1"/>
      <selection pane="bottomRight" activeCell="M1" sqref="M1:M3"/>
    </sheetView>
  </sheetViews>
  <sheetFormatPr baseColWidth="10" defaultColWidth="11.5" defaultRowHeight="15"/>
  <cols>
    <col min="1" max="1" width="3.83203125" style="1" customWidth="1"/>
    <col min="2" max="2" width="9.83203125" style="1" customWidth="1"/>
    <col min="3" max="3" width="10.83203125" style="1" customWidth="1"/>
    <col min="4" max="4" width="12.83203125" style="1" customWidth="1"/>
    <col min="5" max="5" width="8.83203125" style="1" customWidth="1"/>
    <col min="6" max="6" width="11.83203125" style="1" customWidth="1"/>
    <col min="7" max="7" width="16.83203125" style="1" customWidth="1"/>
    <col min="8" max="8" width="11.5" style="1" customWidth="1"/>
    <col min="9" max="9" width="3.83203125" style="1" customWidth="1"/>
    <col min="10" max="10" width="43.83203125" style="1" customWidth="1"/>
    <col min="11" max="11" width="16.83203125" style="1" customWidth="1"/>
    <col min="12" max="12" width="15.83203125" style="1" customWidth="1"/>
    <col min="13" max="13" width="3.83203125" style="1" customWidth="1"/>
    <col min="14" max="16384" width="11.5" style="1"/>
  </cols>
  <sheetData>
    <row r="1" spans="1:13" ht="34" customHeight="1">
      <c r="A1" s="98" t="str">
        <f>IF(I1="Ok","« Il est difficile d’échouer. Mais il est encore plus difficile de ne pas avoir essayé de réussir. »
Théodore Roosevelt, 26e président des États-Unis",IF(I1=1,"Valide encore 1 formule pour débloquer la citation !","Valide encore "&amp;COUNTIF(I13:I19,0)+COUNTIF(M4:M10,0)+COUNTIF(M13:M14,0)&amp;" formules pour débloquer la citation... Bon courage :)"))</f>
        <v>Valide encore 16 formules pour débloquer la citation... Bon courage :)</v>
      </c>
      <c r="B1" s="98"/>
      <c r="C1" s="98"/>
      <c r="D1" s="98"/>
      <c r="E1" s="98"/>
      <c r="F1" s="98"/>
      <c r="G1" s="98"/>
      <c r="H1" s="98"/>
      <c r="I1" s="27">
        <f>IF(SUM(I13:I19,M4:M10,M13:M14)=COUNTA(I13:I19,M4:M10,M13:M14),"Ok",
IF(COUNTA(I13:I19,M4:M10,M13:M14)-SUM(I13:I19,M4:M10,M13:M14)=1,1,2))</f>
        <v>2</v>
      </c>
      <c r="J1" s="92" t="s">
        <v>116</v>
      </c>
      <c r="K1" s="93"/>
      <c r="L1" s="94"/>
      <c r="M1" s="99" t="s">
        <v>28</v>
      </c>
    </row>
    <row r="2" spans="1:13">
      <c r="L2" s="41"/>
      <c r="M2" s="100"/>
    </row>
    <row r="3" spans="1:13" ht="32">
      <c r="A3" s="95" t="s">
        <v>114</v>
      </c>
      <c r="B3" s="24" t="s">
        <v>1</v>
      </c>
      <c r="C3" s="24" t="s">
        <v>0</v>
      </c>
      <c r="D3" s="24" t="s">
        <v>98</v>
      </c>
      <c r="E3" s="24" t="s">
        <v>48</v>
      </c>
      <c r="F3" s="24" t="s">
        <v>49</v>
      </c>
      <c r="G3" s="24" t="s">
        <v>41</v>
      </c>
      <c r="H3" s="24" t="s">
        <v>45</v>
      </c>
      <c r="J3" s="24" t="s">
        <v>30</v>
      </c>
      <c r="K3" s="24" t="s">
        <v>29</v>
      </c>
      <c r="L3" s="43" t="s">
        <v>65</v>
      </c>
      <c r="M3" s="101"/>
    </row>
    <row r="4" spans="1:13" ht="16">
      <c r="A4" s="96"/>
      <c r="B4" s="5" t="s">
        <v>53</v>
      </c>
      <c r="C4" s="5" t="s">
        <v>78</v>
      </c>
      <c r="D4" s="21">
        <v>1599</v>
      </c>
      <c r="E4" s="5" t="s">
        <v>3</v>
      </c>
      <c r="F4" s="22">
        <v>2500</v>
      </c>
      <c r="G4" s="5" t="s">
        <v>42</v>
      </c>
      <c r="H4" s="22">
        <v>100</v>
      </c>
      <c r="J4" s="25" t="s">
        <v>44</v>
      </c>
      <c r="K4" s="23"/>
      <c r="L4" s="45">
        <f>SUM(F4:F10)</f>
        <v>13800</v>
      </c>
      <c r="M4" s="37">
        <f>IF(K4="",0,IF(K4=SUM(F4:F10),1,0))</f>
        <v>0</v>
      </c>
    </row>
    <row r="5" spans="1:13" ht="32">
      <c r="A5" s="96"/>
      <c r="B5" s="5" t="s">
        <v>52</v>
      </c>
      <c r="C5" s="5" t="s">
        <v>79</v>
      </c>
      <c r="D5" s="21">
        <v>21009</v>
      </c>
      <c r="E5" s="5" t="s">
        <v>2</v>
      </c>
      <c r="F5" s="22">
        <v>2000</v>
      </c>
      <c r="G5" s="5" t="s">
        <v>43</v>
      </c>
      <c r="H5" s="22">
        <v>100</v>
      </c>
      <c r="J5" s="25" t="s">
        <v>56</v>
      </c>
      <c r="K5" s="23"/>
      <c r="L5" s="45">
        <f>SUMIF(G4:G10,"Paris",H4:H10)</f>
        <v>750</v>
      </c>
      <c r="M5" s="37">
        <f>IF(K5="",0,IF(K5=SUMIF(G4:G10,"Paris",H4:H10),1,0))</f>
        <v>0</v>
      </c>
    </row>
    <row r="6" spans="1:13" ht="32">
      <c r="A6" s="96"/>
      <c r="B6" s="5" t="s">
        <v>54</v>
      </c>
      <c r="C6" s="5" t="s">
        <v>80</v>
      </c>
      <c r="D6" s="21">
        <v>5832</v>
      </c>
      <c r="E6" s="5" t="s">
        <v>2</v>
      </c>
      <c r="F6" s="22">
        <v>1700</v>
      </c>
      <c r="G6" s="5" t="s">
        <v>42</v>
      </c>
      <c r="H6" s="22">
        <v>300</v>
      </c>
      <c r="J6" s="25" t="s">
        <v>88</v>
      </c>
      <c r="K6" s="23"/>
      <c r="L6" s="45">
        <f>SUMIFS(F4:F10,E4:E10,"F",G4:G10,"Lyon")</f>
        <v>3600</v>
      </c>
      <c r="M6" s="37">
        <f>IF(K6="",0,IF(K6=SUMIFS(F4:F10,E4:E10,"F",G4:G10,"Lyon"),1,0))</f>
        <v>0</v>
      </c>
    </row>
    <row r="7" spans="1:13" ht="16">
      <c r="A7" s="96"/>
      <c r="B7" s="5" t="s">
        <v>51</v>
      </c>
      <c r="C7" s="5" t="s">
        <v>81</v>
      </c>
      <c r="D7" s="21">
        <v>23329</v>
      </c>
      <c r="E7" s="5" t="s">
        <v>3</v>
      </c>
      <c r="F7" s="22">
        <v>2200</v>
      </c>
      <c r="G7" s="5" t="s">
        <v>43</v>
      </c>
      <c r="H7" s="22">
        <v>100</v>
      </c>
      <c r="J7" s="25" t="s">
        <v>46</v>
      </c>
      <c r="K7" s="23"/>
      <c r="L7" s="45">
        <f>SUM(H4:H10)</f>
        <v>1250</v>
      </c>
      <c r="M7" s="37">
        <f>IF(K7="",0,IF(K7=SUM(H4:H10),1,0))</f>
        <v>0</v>
      </c>
    </row>
    <row r="8" spans="1:13" ht="16">
      <c r="A8" s="96"/>
      <c r="B8" s="5" t="s">
        <v>50</v>
      </c>
      <c r="C8" s="5" t="s">
        <v>82</v>
      </c>
      <c r="D8" s="21">
        <v>26976</v>
      </c>
      <c r="E8" s="5" t="s">
        <v>2</v>
      </c>
      <c r="F8" s="22">
        <v>1600</v>
      </c>
      <c r="G8" s="5" t="s">
        <v>43</v>
      </c>
      <c r="H8" s="22">
        <v>300</v>
      </c>
      <c r="J8" s="25" t="s">
        <v>47</v>
      </c>
      <c r="K8" s="23"/>
      <c r="L8" s="45">
        <f>SUMIF(E4:E10,"F",F4:F10)</f>
        <v>5300</v>
      </c>
      <c r="M8" s="37">
        <f>IF(K8="",0,IF(K8=SUMIF(E4:E10,"F",F4:F10),1,0))</f>
        <v>0</v>
      </c>
    </row>
    <row r="9" spans="1:13" ht="32">
      <c r="A9" s="96"/>
      <c r="B9" s="5" t="s">
        <v>55</v>
      </c>
      <c r="C9" s="5" t="s">
        <v>83</v>
      </c>
      <c r="D9" s="21">
        <v>8909</v>
      </c>
      <c r="E9" s="5" t="s">
        <v>3</v>
      </c>
      <c r="F9" s="22">
        <v>2300</v>
      </c>
      <c r="G9" s="5" t="s">
        <v>42</v>
      </c>
      <c r="H9" s="22">
        <v>300</v>
      </c>
      <c r="J9" s="25" t="s">
        <v>94</v>
      </c>
      <c r="K9" s="23"/>
      <c r="L9" s="45">
        <f>SUMIFS(H4:H10,E4:E10,"H",F4:F10,"&gt;=2300")</f>
        <v>400</v>
      </c>
      <c r="M9" s="37">
        <f>IF(K9="",0,IF(K9=SUMIFS(H4:H10,E4:E10,"H",F4:F10,"&gt;=2300"),1,0))</f>
        <v>0</v>
      </c>
    </row>
    <row r="10" spans="1:13" ht="16">
      <c r="A10" s="97"/>
      <c r="B10" s="5" t="s">
        <v>90</v>
      </c>
      <c r="C10" s="5" t="s">
        <v>119</v>
      </c>
      <c r="D10" s="21">
        <v>19120</v>
      </c>
      <c r="E10" s="5" t="s">
        <v>3</v>
      </c>
      <c r="F10" s="22">
        <v>1500</v>
      </c>
      <c r="G10" s="5" t="s">
        <v>42</v>
      </c>
      <c r="H10" s="22">
        <v>50</v>
      </c>
      <c r="J10" s="25" t="s">
        <v>89</v>
      </c>
      <c r="K10" s="23"/>
      <c r="L10" s="45">
        <f>SUMIF(F4:F10,"&lt;2000")</f>
        <v>4800</v>
      </c>
      <c r="M10" s="37">
        <f>IF(K10="",0,IF(K10=SUMIF(F4:F10,"&lt;2000"),1,0))</f>
        <v>0</v>
      </c>
    </row>
    <row r="12" spans="1:13" ht="32">
      <c r="A12" s="89" t="s">
        <v>115</v>
      </c>
      <c r="B12" s="24" t="s">
        <v>1</v>
      </c>
      <c r="C12" s="24" t="s">
        <v>0</v>
      </c>
      <c r="D12" s="24" t="s">
        <v>48</v>
      </c>
      <c r="E12" s="24" t="s">
        <v>84</v>
      </c>
      <c r="F12" s="24" t="s">
        <v>96</v>
      </c>
      <c r="G12" s="24" t="s">
        <v>91</v>
      </c>
      <c r="H12" s="43" t="s">
        <v>65</v>
      </c>
      <c r="J12" s="24" t="s">
        <v>97</v>
      </c>
      <c r="K12" s="24" t="s">
        <v>95</v>
      </c>
      <c r="L12" s="43" t="s">
        <v>65</v>
      </c>
    </row>
    <row r="13" spans="1:13" ht="16">
      <c r="A13" s="90"/>
      <c r="B13" s="5" t="s">
        <v>54</v>
      </c>
      <c r="C13" s="5" t="s">
        <v>80</v>
      </c>
      <c r="D13" s="5" t="s">
        <v>93</v>
      </c>
      <c r="E13" s="21" t="s">
        <v>85</v>
      </c>
      <c r="F13" s="38">
        <v>30</v>
      </c>
      <c r="G13" s="39"/>
      <c r="H13" s="44">
        <f>SUMIF(E$13:E$19,E13,F$13:F$19)</f>
        <v>80</v>
      </c>
      <c r="I13" s="37">
        <f>IF(G13="",0,IF(G13=SUMIF(E$13:E$19,E13,F$13:F$19),1,0))</f>
        <v>0</v>
      </c>
      <c r="J13" s="42" t="s">
        <v>92</v>
      </c>
      <c r="K13" s="39"/>
      <c r="L13" s="44">
        <f>SUMIF(D$13:D$19,J13,F$13:F$19)</f>
        <v>80</v>
      </c>
      <c r="M13" s="27">
        <f>IF(K13="",0,IF(K13=SUMIF(D$13:D$19,J13,F$13:F$19),1,0))</f>
        <v>0</v>
      </c>
    </row>
    <row r="14" spans="1:13" ht="16">
      <c r="A14" s="90"/>
      <c r="B14" s="5" t="s">
        <v>51</v>
      </c>
      <c r="C14" s="5" t="s">
        <v>81</v>
      </c>
      <c r="D14" s="5" t="s">
        <v>92</v>
      </c>
      <c r="E14" s="21" t="s">
        <v>85</v>
      </c>
      <c r="F14" s="38">
        <v>20</v>
      </c>
      <c r="G14" s="39"/>
      <c r="H14" s="44">
        <f t="shared" ref="H14:H19" si="0">SUMIF(E$13:E$19,E14,F$13:F$19)</f>
        <v>80</v>
      </c>
      <c r="I14" s="37">
        <f t="shared" ref="I14:I19" si="1">IF(G14="",0,IF(G14=SUMIF(E$13:E$19,E14,F$13:F$19),1,0))</f>
        <v>0</v>
      </c>
      <c r="J14" s="42" t="s">
        <v>93</v>
      </c>
      <c r="K14" s="39"/>
      <c r="L14" s="44">
        <f>SUMIF(D$13:D$19,J14,F$13:F$19)</f>
        <v>70</v>
      </c>
      <c r="M14" s="27">
        <f>IF(K14="",0,IF(K14=SUMIF(D$13:D$19,J14,F$13:F$19),1,0))</f>
        <v>0</v>
      </c>
    </row>
    <row r="15" spans="1:13" ht="16">
      <c r="A15" s="90"/>
      <c r="B15" s="5" t="s">
        <v>53</v>
      </c>
      <c r="C15" s="5" t="s">
        <v>78</v>
      </c>
      <c r="D15" s="5" t="s">
        <v>92</v>
      </c>
      <c r="E15" s="21" t="s">
        <v>87</v>
      </c>
      <c r="F15" s="38">
        <v>10</v>
      </c>
      <c r="G15" s="39"/>
      <c r="H15" s="44">
        <f t="shared" si="0"/>
        <v>40</v>
      </c>
      <c r="I15" s="37">
        <f t="shared" si="1"/>
        <v>0</v>
      </c>
    </row>
    <row r="16" spans="1:13" ht="16">
      <c r="A16" s="90"/>
      <c r="B16" s="5" t="s">
        <v>52</v>
      </c>
      <c r="C16" s="5" t="s">
        <v>79</v>
      </c>
      <c r="D16" s="5" t="s">
        <v>93</v>
      </c>
      <c r="E16" s="21" t="s">
        <v>86</v>
      </c>
      <c r="F16" s="38">
        <v>10</v>
      </c>
      <c r="G16" s="39"/>
      <c r="H16" s="44">
        <f t="shared" si="0"/>
        <v>30</v>
      </c>
      <c r="I16" s="37">
        <f t="shared" si="1"/>
        <v>0</v>
      </c>
    </row>
    <row r="17" spans="1:9" ht="16">
      <c r="A17" s="90"/>
      <c r="B17" s="5" t="s">
        <v>50</v>
      </c>
      <c r="C17" s="5" t="s">
        <v>82</v>
      </c>
      <c r="D17" s="5" t="s">
        <v>93</v>
      </c>
      <c r="E17" s="21" t="s">
        <v>85</v>
      </c>
      <c r="F17" s="38">
        <v>30</v>
      </c>
      <c r="G17" s="39"/>
      <c r="H17" s="44">
        <f t="shared" si="0"/>
        <v>80</v>
      </c>
      <c r="I17" s="37">
        <f t="shared" si="1"/>
        <v>0</v>
      </c>
    </row>
    <row r="18" spans="1:9" ht="16">
      <c r="A18" s="90"/>
      <c r="B18" s="5" t="s">
        <v>55</v>
      </c>
      <c r="C18" s="5" t="s">
        <v>83</v>
      </c>
      <c r="D18" s="5" t="s">
        <v>92</v>
      </c>
      <c r="E18" s="21" t="s">
        <v>86</v>
      </c>
      <c r="F18" s="38">
        <v>20</v>
      </c>
      <c r="G18" s="39"/>
      <c r="H18" s="44">
        <f t="shared" si="0"/>
        <v>30</v>
      </c>
      <c r="I18" s="37">
        <f t="shared" si="1"/>
        <v>0</v>
      </c>
    </row>
    <row r="19" spans="1:9" ht="16">
      <c r="A19" s="91"/>
      <c r="B19" s="5" t="s">
        <v>90</v>
      </c>
      <c r="C19" s="5" t="s">
        <v>119</v>
      </c>
      <c r="D19" s="5" t="s">
        <v>92</v>
      </c>
      <c r="E19" s="5" t="s">
        <v>87</v>
      </c>
      <c r="F19" s="38">
        <v>30</v>
      </c>
      <c r="G19" s="39"/>
      <c r="H19" s="44">
        <f t="shared" si="0"/>
        <v>40</v>
      </c>
      <c r="I19" s="37">
        <f t="shared" si="1"/>
        <v>0</v>
      </c>
    </row>
  </sheetData>
  <sheetProtection algorithmName="SHA-512" hashValue="ZCIy7UyB/q9GY55OX9IP0rClFF/3iL6smJsbLYdSGz4RjoBai5uGX5IG78NH3l5JiufaFaLkK0RlcYiEQ9CDOg==" saltValue="VeSFs9DrDHd4/WpH5EcLpg==" spinCount="100000" sheet="1" objects="1" scenarios="1" selectLockedCells="1"/>
  <mergeCells count="5">
    <mergeCell ref="A12:A19"/>
    <mergeCell ref="J1:L1"/>
    <mergeCell ref="A3:A10"/>
    <mergeCell ref="A1:H1"/>
    <mergeCell ref="M1:M3"/>
  </mergeCells>
  <conditionalFormatting sqref="A1:H1">
    <cfRule type="expression" dxfId="27" priority="1" stopIfTrue="1">
      <formula>$I$1="Ok"</formula>
    </cfRule>
    <cfRule type="expression" dxfId="26" priority="3" stopIfTrue="1">
      <formula>ISNUMBER($I$1)</formula>
    </cfRule>
  </conditionalFormatting>
  <conditionalFormatting sqref="G13:G19">
    <cfRule type="expression" dxfId="25" priority="4">
      <formula>$I13=1</formula>
    </cfRule>
  </conditionalFormatting>
  <conditionalFormatting sqref="J4:K10 J13:K14">
    <cfRule type="expression" dxfId="24" priority="14">
      <formula>$M4=1</formula>
    </cfRule>
  </conditionalFormatting>
  <dataValidations count="11">
    <dataValidation allowBlank="1" showInputMessage="1" showErrorMessage="1" promptTitle="Explication - SOMME.SI" prompt="Tu dois figer les lignes de la Plage du critère, et celles de la Somme_plage pour recopier la formule de haut en bas (insère les $ avec la touche F4 ou Fn+F4)._x000a__x000a_Le critère change pour chaque ligne, donc tu dois le sélectionner et ne pas le figer." sqref="H13:H19 L13:L14" xr:uid="{8A5D910F-0D01-3942-A779-E7C2F4BD3BB4}"/>
    <dataValidation allowBlank="1" showInputMessage="1" showErrorMessage="1" promptTitle="Explication" prompt="Tu dois utiliser la fonction SOMME car tu n'as aucun critère._x000a__x000a_Tu dois donc additionner les données de la colonne &quot;Salaire&quot;." sqref="L4" xr:uid="{AF6A1183-3E4E-4A40-87A2-BA9DD1C181B9}"/>
    <dataValidation allowBlank="1" showInputMessage="1" showErrorMessage="1" promptTitle="Explication" prompt="Tu dois utiliser la fonction SOMME car tu n'as aucun critère._x000a__x000a_Tu dois donc additionner les données de la colonne &quot;Impôts&quot;." sqref="L7" xr:uid="{20B0FA9E-791D-E941-A590-86F51088867A}"/>
    <dataValidation allowBlank="1" showInputMessage="1" showErrorMessage="1" promptTitle="Explication" prompt="Tu dois utiliser la fonction SOMME.SI car tu as un seul critère : &quot;Paris&quot; pour la ville._x000a__x000a_Pour rappel, le total des impôts versés n'est pas un critère, c'est ce que tu veux calculer." sqref="L5" xr:uid="{105DAB6C-A1E3-3F49-B183-604E28640AFC}"/>
    <dataValidation allowBlank="1" showInputMessage="1" showErrorMessage="1" promptTitle="Explication" prompt="Tu dois utiliser la fonction SOMME.SI car tu as un seul critère : &quot;F&quot; (et non &quot;Femme&quot;) pour le sexe._x000a__x000a_Pour rappel, le total des salaires n'est pas un critère, c'est ce que tu veux calculer." sqref="L8" xr:uid="{94DB8D5D-BE4E-7F44-A12A-FB8F9C458B71}"/>
    <dataValidation allowBlank="1" showInputMessage="1" showErrorMessage="1" promptTitle="Explication" prompt="Tu dois utiliser la fonction SOMME.SI.ENS car tu as deux critères : &quot;F&quot; pour le sexe, et &quot;Lyon&quot; pour la ville._x000a__x000a_Pour rappel, le total des salaires n'est pas un critère, c'est ce que tu veux calculer." sqref="L6" xr:uid="{B0910241-BEA2-B44B-A9A7-3CBD76C172FD}"/>
    <dataValidation allowBlank="1" showInputMessage="1" showErrorMessage="1" promptTitle="Explication" prompt="Tu dois utiliser la fonction SOMME.SI.ENS car tu as deux critères : &quot;H&quot; pour le sexe, et &quot;&gt;=2300&quot; pour le salaire._x000a__x000a_Pour rappel, le total des impôts versés n'est pas un critère, c'est ce que tu veux calculer." sqref="L9" xr:uid="{7BB8031F-8CC9-724B-92B6-5CD2BD592BE9}"/>
    <dataValidation allowBlank="1" showInputMessage="1" showErrorMessage="1" promptTitle="Explication" prompt="Tu dois utiliser la fonction SOMME.SI car tu as un seul critère : &quot;&lt;2000&quot; pour le salaire._x000a__x000a_Dans ce cas, tu n'es pas obligé de sélectionner la Somme_plage, car le total des salaires correspond à la Plage pour laquelle s'applique le critère &quot;&lt;2000&quot;." sqref="L10" xr:uid="{5FF5ABDF-6B3D-BF44-84C5-9FBC33531B7B}"/>
    <dataValidation allowBlank="1" showInputMessage="1" showErrorMessage="1" promptTitle="Consignes - Exercice 1" prompt="Tu dois trouver le bon résultat dans les cellules rouges K4 à K10 grâce aux fonctions vues précédemment._x000a__x000a_Une bonne réponse affiche une cellule bleue._x000a__x000a_Tu peux passer à l'exercice 2 lorsqu'il ne reste aucune cellule rouge." sqref="A3:A10" xr:uid="{79CF2FEC-31CF-B14C-B629-70511D70B2E7}"/>
    <dataValidation allowBlank="1" showInputMessage="1" showErrorMessage="1" promptTitle="Consignes - Exercice 2" prompt="Renvoie le bon résultat dans les cellules rouges G13 à G19 et K13 à K14 grâce aux fonctions vues précédemment._x000a__x000a_Une bonne réponse affiche une cellule bleue._x000a__x000a_Tu peux passer au niveau débutant lorsqu'il ne reste aucune cellule rouge." sqref="A12:A19" xr:uid="{54571FFC-95D7-054B-8E5D-0999B8D42E89}"/>
    <dataValidation allowBlank="1" showInputMessage="1" showErrorMessage="1" promptTitle="Consignes - Entraînement" prompt="Tu dois trouver le bon résultat dans chaque cellule rouge grâce aux fonctions vues précédemment._x000a__x000a_Si besoin, tu as la correction juste à côté._x000a__x000a_Une bonne réponse affiche une cellule bleue._x000a__x000a_Tu débloques la citation lorsque toutes les cellules sont bleues." sqref="M1:M3" xr:uid="{8D57036D-E846-FB47-BD39-6E8999D04383}"/>
  </dataValidations>
  <hyperlinks>
    <hyperlink ref="J1" r:id="rId1" display="Forme-toi sur Excel avec Morpheus" xr:uid="{0F191DEA-ED42-AC4B-B458-B405EA20402E}"/>
    <hyperlink ref="J1:L1" r:id="rId2" display="Clique ici pour voir la correction en vidéo" xr:uid="{B532B17D-B2E0-9B4D-A2B7-A14605936274}"/>
  </hyperlinks>
  <pageMargins left="0.7" right="0.7" top="0.75" bottom="0.75" header="0.3" footer="0.3"/>
  <pageSetup paperSize="9" orientation="portrait" horizontalDpi="90" verticalDpi="9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9A49-8CB4-44FE-9794-997D4A70F778}">
  <sheetPr>
    <tabColor theme="9" tint="0.39997558519241921"/>
  </sheetPr>
  <dimension ref="A1:N21"/>
  <sheetViews>
    <sheetView showGridLines="0" zoomScaleNormal="100" workbookViewId="0">
      <pane ySplit="3" topLeftCell="A4" activePane="bottomLeft" state="frozen"/>
      <selection activeCell="K1" sqref="K1:L1"/>
      <selection pane="bottomLeft" activeCell="M1" sqref="M1:M3"/>
    </sheetView>
  </sheetViews>
  <sheetFormatPr baseColWidth="10" defaultColWidth="11.5" defaultRowHeight="15"/>
  <cols>
    <col min="1" max="1" width="11.83203125" style="1" customWidth="1"/>
    <col min="2" max="2" width="12.83203125" style="1" customWidth="1"/>
    <col min="3" max="4" width="10.83203125" style="1" customWidth="1"/>
    <col min="5" max="5" width="20.83203125" style="1" customWidth="1"/>
    <col min="6" max="9" width="10.83203125" style="1" customWidth="1"/>
    <col min="10" max="10" width="3.83203125" style="1" customWidth="1"/>
    <col min="11" max="11" width="52.83203125" style="1" customWidth="1"/>
    <col min="12" max="12" width="13.83203125" style="1" customWidth="1"/>
    <col min="13" max="13" width="3.83203125" style="1" customWidth="1"/>
    <col min="14" max="16384" width="11.5" style="1"/>
  </cols>
  <sheetData>
    <row r="1" spans="1:14" ht="34" customHeight="1">
      <c r="A1" s="98" t="str">
        <f>IF(J1="Ok","« L’échec n’est qu’une opportunité pour recommencer la même chose plus intelligemment. »
Henry Ford, Industriel",IF(J1=1,"Valide encore 1 formule pour débloquer la citation !","Valide encore "&amp;COUNTIF(J4:J17,0)+COUNTIF(F19:I19,0)+COUNTIF(M4:N18,0)&amp;" formules pour débloquer la citation... Bon courage :)"))</f>
        <v>Valide encore 47 formules pour débloquer la citation... Bon courage :)</v>
      </c>
      <c r="B1" s="98"/>
      <c r="C1" s="98"/>
      <c r="D1" s="98"/>
      <c r="E1" s="98"/>
      <c r="F1" s="98"/>
      <c r="G1" s="98"/>
      <c r="H1" s="98"/>
      <c r="I1" s="98"/>
      <c r="J1" s="27">
        <f>IF(SUM(J4:J17,F19:I19,M4:N18)=COUNTA(J4:J17,F19:I19,M4:N18),"Ok",
IF(COUNTA(J4:J17,F19:I19,M4:N18)-SUM(J4:J17,F19:I19,M4:N18)=1,1,2))</f>
        <v>2</v>
      </c>
      <c r="K1" s="102" t="s">
        <v>116</v>
      </c>
      <c r="L1" s="102"/>
      <c r="M1" s="99" t="s">
        <v>28</v>
      </c>
    </row>
    <row r="2" spans="1:14">
      <c r="L2" s="41"/>
      <c r="M2" s="100"/>
    </row>
    <row r="3" spans="1:14" ht="32">
      <c r="A3" s="30" t="s">
        <v>4</v>
      </c>
      <c r="B3" s="31" t="s">
        <v>5</v>
      </c>
      <c r="C3" s="32" t="s">
        <v>6</v>
      </c>
      <c r="D3" s="34" t="s">
        <v>62</v>
      </c>
      <c r="E3" s="36" t="s">
        <v>120</v>
      </c>
      <c r="F3" s="34" t="s">
        <v>58</v>
      </c>
      <c r="G3" s="35" t="s">
        <v>59</v>
      </c>
      <c r="H3" s="36" t="s">
        <v>60</v>
      </c>
      <c r="I3" s="33" t="s">
        <v>61</v>
      </c>
      <c r="K3" s="28" t="s">
        <v>30</v>
      </c>
      <c r="L3" s="29" t="s">
        <v>29</v>
      </c>
      <c r="M3" s="101"/>
    </row>
    <row r="4" spans="1:14" ht="16">
      <c r="A4" s="4">
        <f t="shared" ref="A4" si="0">RANK(F4,$F$4:$F$17,0)</f>
        <v>1</v>
      </c>
      <c r="B4" s="61" t="s">
        <v>7</v>
      </c>
      <c r="C4" s="62" t="s">
        <v>8</v>
      </c>
      <c r="D4" s="65">
        <v>554</v>
      </c>
      <c r="E4" s="20"/>
      <c r="F4" s="6">
        <v>46</v>
      </c>
      <c r="G4" s="7">
        <v>37</v>
      </c>
      <c r="H4" s="8">
        <v>38</v>
      </c>
      <c r="I4" s="9"/>
      <c r="J4" s="3">
        <f>IF(I4="",0,IF(I4="SOMME",1,0))</f>
        <v>0</v>
      </c>
      <c r="K4" s="26" t="s">
        <v>22</v>
      </c>
      <c r="L4" s="18"/>
      <c r="M4" s="3">
        <f>IF(L4="",0,IF(L4="SOMME.SI",1,0))</f>
        <v>0</v>
      </c>
      <c r="N4" s="27">
        <f>IF(E4="",0,IF(E4="SOMME.SI",1,0))</f>
        <v>0</v>
      </c>
    </row>
    <row r="5" spans="1:14" ht="16">
      <c r="A5" s="4">
        <f t="shared" ref="A5:A17" si="1">RANK(F5,$F$4:$F$17,0)</f>
        <v>5</v>
      </c>
      <c r="B5" s="61" t="s">
        <v>13</v>
      </c>
      <c r="C5" s="62" t="s">
        <v>9</v>
      </c>
      <c r="D5" s="65">
        <v>425</v>
      </c>
      <c r="E5" s="20"/>
      <c r="F5" s="6">
        <v>17</v>
      </c>
      <c r="G5" s="7">
        <v>10</v>
      </c>
      <c r="H5" s="8">
        <v>15</v>
      </c>
      <c r="I5" s="9"/>
      <c r="J5" s="3">
        <f t="shared" ref="J5:J17" si="2">IF(I5="",0,IF(I5="SOMME",1,0))</f>
        <v>0</v>
      </c>
      <c r="K5" s="26" t="s">
        <v>31</v>
      </c>
      <c r="L5" s="18"/>
      <c r="M5" s="3">
        <f t="shared" ref="M5:M17" si="3">IF(L5="",0,IF(L5="SOMME.SI",1,0))</f>
        <v>0</v>
      </c>
      <c r="N5" s="27">
        <f t="shared" ref="N5:N17" si="4">IF(E5="",0,IF(E5="SOMME.SI",1,0))</f>
        <v>0</v>
      </c>
    </row>
    <row r="6" spans="1:14" ht="32">
      <c r="A6" s="4">
        <f t="shared" si="1"/>
        <v>9</v>
      </c>
      <c r="B6" s="61" t="s">
        <v>20</v>
      </c>
      <c r="C6" s="62" t="s">
        <v>21</v>
      </c>
      <c r="D6" s="65">
        <v>424</v>
      </c>
      <c r="E6" s="20"/>
      <c r="F6" s="6">
        <v>8</v>
      </c>
      <c r="G6" s="7">
        <v>11</v>
      </c>
      <c r="H6" s="8">
        <v>10</v>
      </c>
      <c r="I6" s="9"/>
      <c r="J6" s="3">
        <f t="shared" si="2"/>
        <v>0</v>
      </c>
      <c r="K6" s="26" t="s">
        <v>37</v>
      </c>
      <c r="L6" s="18"/>
      <c r="M6" s="3">
        <f>IF(L6="",0,IF(L6="SOMME.SI.ENS",1,0))</f>
        <v>0</v>
      </c>
      <c r="N6" s="27">
        <f t="shared" si="4"/>
        <v>0</v>
      </c>
    </row>
    <row r="7" spans="1:14" ht="16">
      <c r="A7" s="4">
        <f t="shared" si="1"/>
        <v>3</v>
      </c>
      <c r="B7" s="61" t="s">
        <v>10</v>
      </c>
      <c r="C7" s="62" t="s">
        <v>11</v>
      </c>
      <c r="D7" s="65">
        <v>413</v>
      </c>
      <c r="E7" s="20"/>
      <c r="F7" s="6">
        <v>26</v>
      </c>
      <c r="G7" s="7">
        <v>18</v>
      </c>
      <c r="H7" s="8">
        <v>26</v>
      </c>
      <c r="I7" s="9"/>
      <c r="J7" s="3">
        <f t="shared" si="2"/>
        <v>0</v>
      </c>
      <c r="K7" s="26" t="s">
        <v>17</v>
      </c>
      <c r="L7" s="18"/>
      <c r="M7" s="3">
        <f>IF(L7="",0,IF(L7="SOMME",1,0))</f>
        <v>0</v>
      </c>
      <c r="N7" s="27">
        <f t="shared" si="4"/>
        <v>0</v>
      </c>
    </row>
    <row r="8" spans="1:14" ht="16">
      <c r="A8" s="4">
        <f t="shared" si="1"/>
        <v>7</v>
      </c>
      <c r="B8" s="61" t="s">
        <v>15</v>
      </c>
      <c r="C8" s="62" t="s">
        <v>9</v>
      </c>
      <c r="D8" s="65">
        <v>396</v>
      </c>
      <c r="E8" s="20"/>
      <c r="F8" s="6">
        <v>10</v>
      </c>
      <c r="G8" s="7">
        <v>18</v>
      </c>
      <c r="H8" s="8">
        <v>14</v>
      </c>
      <c r="I8" s="9"/>
      <c r="J8" s="3">
        <f t="shared" si="2"/>
        <v>0</v>
      </c>
      <c r="K8" s="26" t="s">
        <v>32</v>
      </c>
      <c r="L8" s="18"/>
      <c r="M8" s="3">
        <f t="shared" si="3"/>
        <v>0</v>
      </c>
      <c r="N8" s="27">
        <f t="shared" si="4"/>
        <v>0</v>
      </c>
    </row>
    <row r="9" spans="1:14" ht="32">
      <c r="A9" s="4">
        <f t="shared" si="1"/>
        <v>2</v>
      </c>
      <c r="B9" s="61" t="s">
        <v>57</v>
      </c>
      <c r="C9" s="62" t="s">
        <v>9</v>
      </c>
      <c r="D9" s="65">
        <v>366</v>
      </c>
      <c r="E9" s="20"/>
      <c r="F9" s="6">
        <v>27</v>
      </c>
      <c r="G9" s="7">
        <v>23</v>
      </c>
      <c r="H9" s="8">
        <v>17</v>
      </c>
      <c r="I9" s="9"/>
      <c r="J9" s="3">
        <f t="shared" si="2"/>
        <v>0</v>
      </c>
      <c r="K9" s="26" t="s">
        <v>111</v>
      </c>
      <c r="L9" s="18"/>
      <c r="M9" s="3">
        <f>IF(L9="",0,IF(L9="SOMME.SI.ENS",1,0))</f>
        <v>0</v>
      </c>
      <c r="N9" s="27">
        <f t="shared" si="4"/>
        <v>0</v>
      </c>
    </row>
    <row r="10" spans="1:14" ht="16">
      <c r="A10" s="4">
        <f t="shared" si="1"/>
        <v>6</v>
      </c>
      <c r="B10" s="61" t="s">
        <v>14</v>
      </c>
      <c r="C10" s="62" t="s">
        <v>11</v>
      </c>
      <c r="D10" s="65">
        <v>330</v>
      </c>
      <c r="E10" s="20"/>
      <c r="F10" s="6">
        <v>12</v>
      </c>
      <c r="G10" s="7">
        <v>8</v>
      </c>
      <c r="H10" s="8">
        <v>21</v>
      </c>
      <c r="I10" s="9"/>
      <c r="J10" s="3">
        <f t="shared" si="2"/>
        <v>0</v>
      </c>
      <c r="K10" s="26" t="s">
        <v>27</v>
      </c>
      <c r="L10" s="18"/>
      <c r="M10" s="3">
        <f>IF(L10="",0,IF(L10="SOMME",1,0))</f>
        <v>0</v>
      </c>
      <c r="N10" s="27">
        <f t="shared" si="4"/>
        <v>0</v>
      </c>
    </row>
    <row r="11" spans="1:14" ht="16">
      <c r="A11" s="4">
        <f t="shared" si="1"/>
        <v>9</v>
      </c>
      <c r="B11" s="61" t="s">
        <v>18</v>
      </c>
      <c r="C11" s="62" t="s">
        <v>9</v>
      </c>
      <c r="D11" s="65">
        <v>313</v>
      </c>
      <c r="E11" s="20"/>
      <c r="F11" s="6">
        <v>8</v>
      </c>
      <c r="G11" s="7">
        <v>12</v>
      </c>
      <c r="H11" s="8">
        <v>8</v>
      </c>
      <c r="I11" s="9"/>
      <c r="J11" s="3">
        <f t="shared" si="2"/>
        <v>0</v>
      </c>
      <c r="K11" s="26" t="s">
        <v>35</v>
      </c>
      <c r="L11" s="18"/>
      <c r="M11" s="3">
        <f>IF(L11="",0,IF(L11="SOMME.SI",1,0))</f>
        <v>0</v>
      </c>
      <c r="N11" s="27">
        <f t="shared" si="4"/>
        <v>0</v>
      </c>
    </row>
    <row r="12" spans="1:14" ht="32">
      <c r="A12" s="4">
        <f t="shared" si="1"/>
        <v>12</v>
      </c>
      <c r="B12" s="61" t="s">
        <v>23</v>
      </c>
      <c r="C12" s="62" t="s">
        <v>9</v>
      </c>
      <c r="D12" s="65">
        <v>306</v>
      </c>
      <c r="E12" s="20"/>
      <c r="F12" s="6">
        <v>7</v>
      </c>
      <c r="G12" s="7">
        <v>4</v>
      </c>
      <c r="H12" s="8">
        <v>6</v>
      </c>
      <c r="I12" s="9"/>
      <c r="J12" s="3">
        <f t="shared" si="2"/>
        <v>0</v>
      </c>
      <c r="K12" s="26" t="s">
        <v>38</v>
      </c>
      <c r="L12" s="18"/>
      <c r="M12" s="3">
        <f>IF(L12="",0,IF(L12="SOMME.SI.ENS",1,0))</f>
        <v>0</v>
      </c>
      <c r="N12" s="27">
        <f t="shared" si="4"/>
        <v>0</v>
      </c>
    </row>
    <row r="13" spans="1:14" ht="16">
      <c r="A13" s="4">
        <f t="shared" si="1"/>
        <v>4</v>
      </c>
      <c r="B13" s="61" t="s">
        <v>12</v>
      </c>
      <c r="C13" s="62" t="s">
        <v>11</v>
      </c>
      <c r="D13" s="65">
        <v>271</v>
      </c>
      <c r="E13" s="20"/>
      <c r="F13" s="6">
        <v>19</v>
      </c>
      <c r="G13" s="7">
        <v>18</v>
      </c>
      <c r="H13" s="8">
        <v>20</v>
      </c>
      <c r="I13" s="9"/>
      <c r="J13" s="3">
        <f t="shared" si="2"/>
        <v>0</v>
      </c>
      <c r="K13" s="26" t="s">
        <v>33</v>
      </c>
      <c r="L13" s="18"/>
      <c r="M13" s="3">
        <f t="shared" si="3"/>
        <v>0</v>
      </c>
      <c r="N13" s="27">
        <f t="shared" si="4"/>
        <v>0</v>
      </c>
    </row>
    <row r="14" spans="1:14" ht="32">
      <c r="A14" s="4">
        <f t="shared" si="1"/>
        <v>9</v>
      </c>
      <c r="B14" s="61" t="s">
        <v>19</v>
      </c>
      <c r="C14" s="62" t="s">
        <v>9</v>
      </c>
      <c r="D14" s="65">
        <v>241</v>
      </c>
      <c r="E14" s="20"/>
      <c r="F14" s="6">
        <v>8</v>
      </c>
      <c r="G14" s="7">
        <v>7</v>
      </c>
      <c r="H14" s="8">
        <v>4</v>
      </c>
      <c r="I14" s="9"/>
      <c r="J14" s="3">
        <f t="shared" si="2"/>
        <v>0</v>
      </c>
      <c r="K14" s="26" t="s">
        <v>128</v>
      </c>
      <c r="L14" s="18"/>
      <c r="M14" s="3">
        <f>IF(L14="",0,IF(L14="SOMME.SI.ENS",1,0))</f>
        <v>0</v>
      </c>
      <c r="N14" s="27">
        <f t="shared" si="4"/>
        <v>0</v>
      </c>
    </row>
    <row r="15" spans="1:14" ht="16">
      <c r="A15" s="4">
        <f t="shared" si="1"/>
        <v>8</v>
      </c>
      <c r="B15" s="61" t="s">
        <v>16</v>
      </c>
      <c r="C15" s="62" t="s">
        <v>11</v>
      </c>
      <c r="D15" s="65">
        <v>205</v>
      </c>
      <c r="E15" s="20"/>
      <c r="F15" s="6">
        <v>9</v>
      </c>
      <c r="G15" s="7">
        <v>3</v>
      </c>
      <c r="H15" s="8">
        <v>9</v>
      </c>
      <c r="I15" s="9"/>
      <c r="J15" s="3">
        <f t="shared" si="2"/>
        <v>0</v>
      </c>
      <c r="K15" s="26" t="s">
        <v>34</v>
      </c>
      <c r="L15" s="18"/>
      <c r="M15" s="3">
        <f>IF(L15="",0,IF(L15="SOMME",1,0))</f>
        <v>0</v>
      </c>
      <c r="N15" s="27">
        <f t="shared" si="4"/>
        <v>0</v>
      </c>
    </row>
    <row r="16" spans="1:14" ht="32">
      <c r="A16" s="4">
        <f t="shared" si="1"/>
        <v>14</v>
      </c>
      <c r="B16" s="63" t="s">
        <v>25</v>
      </c>
      <c r="C16" s="64" t="s">
        <v>9</v>
      </c>
      <c r="D16" s="66">
        <v>86</v>
      </c>
      <c r="E16" s="20"/>
      <c r="F16" s="10">
        <v>5</v>
      </c>
      <c r="G16" s="11">
        <v>3</v>
      </c>
      <c r="H16" s="12">
        <v>2</v>
      </c>
      <c r="I16" s="9"/>
      <c r="J16" s="3">
        <f t="shared" si="2"/>
        <v>0</v>
      </c>
      <c r="K16" s="26" t="s">
        <v>112</v>
      </c>
      <c r="L16" s="18"/>
      <c r="M16" s="3">
        <f t="shared" si="3"/>
        <v>0</v>
      </c>
      <c r="N16" s="27">
        <f t="shared" si="4"/>
        <v>0</v>
      </c>
    </row>
    <row r="17" spans="1:14" ht="33" thickBot="1">
      <c r="A17" s="4">
        <f t="shared" si="1"/>
        <v>13</v>
      </c>
      <c r="B17" s="63" t="s">
        <v>24</v>
      </c>
      <c r="C17" s="64" t="s">
        <v>8</v>
      </c>
      <c r="D17" s="67">
        <v>63</v>
      </c>
      <c r="E17" s="68"/>
      <c r="F17" s="10">
        <v>6</v>
      </c>
      <c r="G17" s="11">
        <v>3</v>
      </c>
      <c r="H17" s="12">
        <v>2</v>
      </c>
      <c r="I17" s="9"/>
      <c r="J17" s="3">
        <f t="shared" si="2"/>
        <v>0</v>
      </c>
      <c r="K17" s="26" t="s">
        <v>36</v>
      </c>
      <c r="L17" s="18"/>
      <c r="M17" s="3">
        <f t="shared" si="3"/>
        <v>0</v>
      </c>
      <c r="N17" s="27">
        <f t="shared" si="4"/>
        <v>0</v>
      </c>
    </row>
    <row r="18" spans="1:14" ht="33" thickTop="1">
      <c r="A18" s="103" t="s">
        <v>26</v>
      </c>
      <c r="B18" s="104"/>
      <c r="C18" s="104"/>
      <c r="D18" s="104"/>
      <c r="E18" s="105"/>
      <c r="F18" s="15"/>
      <c r="G18" s="16"/>
      <c r="H18" s="17"/>
      <c r="I18" s="14"/>
      <c r="J18" s="3"/>
      <c r="K18" s="26" t="s">
        <v>63</v>
      </c>
      <c r="L18" s="18"/>
      <c r="M18" s="3">
        <f>IF(L18="",0,IF(L18="SOMME.SI.ENS",1,0))</f>
        <v>0</v>
      </c>
      <c r="N18" s="27"/>
    </row>
    <row r="19" spans="1:14">
      <c r="D19" s="3">
        <f>IF(D18="",0,IF(D18="SOMME",1,0))</f>
        <v>0</v>
      </c>
      <c r="E19" s="3"/>
      <c r="F19" s="3">
        <f t="shared" ref="F19:I19" si="5">IF(F18="",0,IF(F18="SOMME",1,0))</f>
        <v>0</v>
      </c>
      <c r="G19" s="3">
        <f t="shared" si="5"/>
        <v>0</v>
      </c>
      <c r="H19" s="3">
        <f t="shared" si="5"/>
        <v>0</v>
      </c>
      <c r="I19" s="3">
        <f t="shared" si="5"/>
        <v>0</v>
      </c>
    </row>
    <row r="21" spans="1:14">
      <c r="H21" s="2"/>
    </row>
  </sheetData>
  <sheetProtection algorithmName="SHA-512" hashValue="cU69VlmcL3MmH+9nlMnUWXO5Cpu0Cu7buYAwAyYUgyFcWc4lsg2vxuclB3yNXkLyRAGrf9rY6rWuqRlQna7Kzw==" saltValue="/91LtwMUTmvvHeSGMxFfFA==" spinCount="100000" sheet="1" objects="1" scenarios="1" formatColumns="0" formatRows="0" selectLockedCells="1"/>
  <sortState xmlns:xlrd2="http://schemas.microsoft.com/office/spreadsheetml/2017/richdata2" ref="A4:I17">
    <sortCondition descending="1" ref="D4:D17"/>
  </sortState>
  <mergeCells count="4">
    <mergeCell ref="A1:I1"/>
    <mergeCell ref="K1:L1"/>
    <mergeCell ref="M1:M3"/>
    <mergeCell ref="A18:E18"/>
  </mergeCells>
  <conditionalFormatting sqref="A1:I1">
    <cfRule type="expression" dxfId="23" priority="2" stopIfTrue="1">
      <formula>$J$1="Ok"</formula>
    </cfRule>
    <cfRule type="expression" dxfId="22" priority="3" stopIfTrue="1">
      <formula>ISNUMBER($J$1)</formula>
    </cfRule>
  </conditionalFormatting>
  <conditionalFormatting sqref="E4:E17">
    <cfRule type="expression" dxfId="21" priority="1">
      <formula>$N4=1</formula>
    </cfRule>
  </conditionalFormatting>
  <conditionalFormatting sqref="F18:I18">
    <cfRule type="expression" dxfId="20" priority="12">
      <formula>F$19=1</formula>
    </cfRule>
  </conditionalFormatting>
  <conditionalFormatting sqref="I4:I17">
    <cfRule type="expression" dxfId="19" priority="13">
      <formula>$J4=1</formula>
    </cfRule>
  </conditionalFormatting>
  <conditionalFormatting sqref="K4:L18">
    <cfRule type="expression" dxfId="18" priority="17">
      <formula>$M4=1</formula>
    </cfRule>
  </conditionalFormatting>
  <dataValidations count="4">
    <dataValidation allowBlank="1" showInputMessage="1" showErrorMessage="1" promptTitle="Consignes - Niveau Débutant" prompt="Tu dois choisir la fonction qui convient dans chaque cellule rouge grâce à la liste déroulante. C'est donc inutile de mettre le signe =._x000a__x000a_Une bonne réponse affiche une cellule bleue._x000a__x000a_Tu débloques la citation lorsque toutes les cellules sont bleues." sqref="M1" xr:uid="{059B07C5-4630-C343-B2E5-3F2AB27E39D5}"/>
    <dataValidation type="list" allowBlank="1" showInputMessage="1" showErrorMessage="1" promptTitle="Méthode" prompt="Choisis la fonction qui convient dans la liste déroulante de la cellule (bouton à droite de la cellule)." sqref="L4:L18 F18:I18" xr:uid="{8B8BE6FB-A140-244A-AE46-DAFAC1D68888}">
      <formula1>"SOMME,SOMME.SI,SOMME.SI.ENS"</formula1>
    </dataValidation>
    <dataValidation type="list" allowBlank="1" showInputMessage="1" showErrorMessage="1" promptTitle="Méthode" prompt="Choisis la fonction qui convient dans la liste déroulante de la cellule (bouton à droite de la cellule)._x000a__x000a_Recopie la formule jusqu'à E17 pour gagner du temps." sqref="E4:E17" xr:uid="{B65AB7FC-4486-8340-B8AC-5BB1B52B1E8D}">
      <formula1>"SOMME,SOMME.SI,SOMME.SI.ENS"</formula1>
    </dataValidation>
    <dataValidation type="list" allowBlank="1" showInputMessage="1" showErrorMessage="1" promptTitle="Méthode" prompt="Choisis la fonction qui convient dans la liste déroulante de la cellule (bouton à droite de la cellule)._x000a__x000a_Recopie la formule jusqu'à I17 pour gagner du temps." sqref="I4:I17" xr:uid="{6166038B-BFE1-544C-B623-8BC16F27B2A6}">
      <formula1>"SOMME,SOMME.SI,SOMME.SI.ENS"</formula1>
    </dataValidation>
  </dataValidations>
  <hyperlinks>
    <hyperlink ref="K1" r:id="rId1" display="Forme-toi sur Excel avec Morpheus" xr:uid="{37058E61-39CE-E943-91A6-6C7A31967ABA}"/>
    <hyperlink ref="K1:L1" r:id="rId2" display="Clique ici pour voir la correction en vidéo" xr:uid="{EBA839BF-8463-D74F-825A-A75371AE64E6}"/>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D002-FA65-4C01-8520-A0DD2BD80291}">
  <sheetPr>
    <tabColor theme="7" tint="0.39997558519241921"/>
  </sheetPr>
  <dimension ref="A1:N21"/>
  <sheetViews>
    <sheetView showGridLines="0" zoomScaleNormal="100" workbookViewId="0">
      <pane ySplit="3" topLeftCell="A4" activePane="bottomLeft" state="frozen"/>
      <selection activeCell="K1" sqref="K1:L1"/>
      <selection pane="bottomLeft" activeCell="M1" sqref="M1:M3"/>
    </sheetView>
  </sheetViews>
  <sheetFormatPr baseColWidth="10" defaultColWidth="11.5" defaultRowHeight="15"/>
  <cols>
    <col min="1" max="1" width="11.83203125" style="1" customWidth="1"/>
    <col min="2" max="2" width="12.83203125" style="1" customWidth="1"/>
    <col min="3" max="4" width="10.83203125" style="1" customWidth="1"/>
    <col min="5" max="5" width="20.83203125" style="1" customWidth="1"/>
    <col min="6" max="9" width="10.83203125" style="1" customWidth="1"/>
    <col min="10" max="10" width="3.83203125" style="1" customWidth="1"/>
    <col min="11" max="11" width="52.83203125" style="1" customWidth="1"/>
    <col min="12" max="12" width="13.83203125" style="1" customWidth="1"/>
    <col min="13" max="13" width="3.83203125" style="1" customWidth="1"/>
    <col min="14" max="16384" width="11.5" style="1"/>
  </cols>
  <sheetData>
    <row r="1" spans="1:14" ht="34" customHeight="1">
      <c r="A1" s="98" t="str">
        <f>IF(J1="Ok","« Le succès est la capacité d'aller d'échec en échec sans perdre son enthousiasme. »
Winston Churchill, Ancien premier ministre du Royaume-Uni",IF(J1=1,"Valide encore 1 formule pour débloquer la citation !","Valide encore "&amp;COUNTIF(J4:J17,0)+COUNTIF(F19:I19,0)+COUNTIF(M4:N18,0)&amp;" formules pour débloquer la citation... Bon courage :)"))</f>
        <v>Valide encore 47 formules pour débloquer la citation... Bon courage :)</v>
      </c>
      <c r="B1" s="98"/>
      <c r="C1" s="98"/>
      <c r="D1" s="98"/>
      <c r="E1" s="98"/>
      <c r="F1" s="98"/>
      <c r="G1" s="98"/>
      <c r="H1" s="98"/>
      <c r="I1" s="98"/>
      <c r="J1" s="27">
        <f>IF(SUM(J4:J17,F19:I19,M4:N18)=COUNTA(J4:J17,F19:I19,M4:N18),"Ok",
IF(COUNTA(J4:J17,F19:I19,M4:N18)-SUM(J4:J17,F19:I19,M4:N18)=1,1,2))</f>
        <v>2</v>
      </c>
      <c r="K1" s="102" t="s">
        <v>116</v>
      </c>
      <c r="L1" s="102"/>
      <c r="M1" s="106" t="s">
        <v>28</v>
      </c>
    </row>
    <row r="2" spans="1:14">
      <c r="L2" s="46"/>
      <c r="M2" s="107"/>
    </row>
    <row r="3" spans="1:14" ht="32">
      <c r="A3" s="30" t="s">
        <v>4</v>
      </c>
      <c r="B3" s="31" t="s">
        <v>5</v>
      </c>
      <c r="C3" s="32" t="s">
        <v>6</v>
      </c>
      <c r="D3" s="34" t="s">
        <v>62</v>
      </c>
      <c r="E3" s="36" t="s">
        <v>120</v>
      </c>
      <c r="F3" s="34" t="s">
        <v>58</v>
      </c>
      <c r="G3" s="35" t="s">
        <v>59</v>
      </c>
      <c r="H3" s="36" t="s">
        <v>60</v>
      </c>
      <c r="I3" s="33" t="s">
        <v>61</v>
      </c>
      <c r="K3" s="28" t="s">
        <v>30</v>
      </c>
      <c r="L3" s="29" t="s">
        <v>29</v>
      </c>
      <c r="M3" s="108"/>
    </row>
    <row r="4" spans="1:14" ht="16">
      <c r="A4" s="4">
        <f t="shared" ref="A4:A17" si="0">RANK(F4,$F$4:$F$17,0)</f>
        <v>1</v>
      </c>
      <c r="B4" s="61" t="s">
        <v>7</v>
      </c>
      <c r="C4" s="62" t="s">
        <v>8</v>
      </c>
      <c r="D4" s="65">
        <v>554</v>
      </c>
      <c r="E4" s="20"/>
      <c r="F4" s="6">
        <v>46</v>
      </c>
      <c r="G4" s="7">
        <v>37</v>
      </c>
      <c r="H4" s="8">
        <v>38</v>
      </c>
      <c r="I4" s="9"/>
      <c r="J4" s="3">
        <f>IF(I4="",0,IF(I4=SUM(F4:H4),1,0))</f>
        <v>0</v>
      </c>
      <c r="K4" s="26" t="s">
        <v>22</v>
      </c>
      <c r="L4" s="20"/>
      <c r="M4" s="3">
        <f>IF(L4="",0,IF(L4=SUMIF(C4:C17,"Asie",I4:I17),1,0))</f>
        <v>0</v>
      </c>
      <c r="N4" s="27">
        <f>IF(E4="",0,IF(E4=SUMIF(C$4:C$17,C4,D$4:D$17),1,0))</f>
        <v>0</v>
      </c>
    </row>
    <row r="5" spans="1:14" ht="16">
      <c r="A5" s="4">
        <f t="shared" si="0"/>
        <v>5</v>
      </c>
      <c r="B5" s="61" t="s">
        <v>13</v>
      </c>
      <c r="C5" s="62" t="s">
        <v>9</v>
      </c>
      <c r="D5" s="65">
        <v>425</v>
      </c>
      <c r="E5" s="20"/>
      <c r="F5" s="6">
        <v>17</v>
      </c>
      <c r="G5" s="7">
        <v>10</v>
      </c>
      <c r="H5" s="8">
        <v>15</v>
      </c>
      <c r="I5" s="9"/>
      <c r="J5" s="3">
        <f t="shared" ref="J5:J17" si="1">IF(I5="",0,IF(I5=SUM(F5:H5),1,0))</f>
        <v>0</v>
      </c>
      <c r="K5" s="26" t="s">
        <v>31</v>
      </c>
      <c r="L5" s="20"/>
      <c r="M5" s="3">
        <f>IF(L5="",0,IF(L5=SUMIF(C4:C17,"Amérique",D4:D17),1,0))</f>
        <v>0</v>
      </c>
      <c r="N5" s="27">
        <f>IF(E5="",0,IF(E5=SUMIF(C$4:C$17,C5,D$4:D$17),1,0))</f>
        <v>0</v>
      </c>
    </row>
    <row r="6" spans="1:14" ht="32">
      <c r="A6" s="4">
        <f t="shared" si="0"/>
        <v>9</v>
      </c>
      <c r="B6" s="61" t="s">
        <v>20</v>
      </c>
      <c r="C6" s="62" t="s">
        <v>21</v>
      </c>
      <c r="D6" s="65">
        <v>424</v>
      </c>
      <c r="E6" s="20"/>
      <c r="F6" s="6">
        <v>8</v>
      </c>
      <c r="G6" s="7">
        <v>11</v>
      </c>
      <c r="H6" s="8">
        <v>10</v>
      </c>
      <c r="I6" s="9"/>
      <c r="J6" s="3">
        <f t="shared" si="1"/>
        <v>0</v>
      </c>
      <c r="K6" s="26" t="s">
        <v>37</v>
      </c>
      <c r="L6" s="20"/>
      <c r="M6" s="3">
        <f>IF(L6="",0,IF(L6=SUMIFS(F4:F17,C4:C17,"Europe",D4:D17,"&gt;=366"),1,0))</f>
        <v>0</v>
      </c>
      <c r="N6" s="27">
        <f t="shared" ref="N6:N17" si="2">IF(E6="",0,IF(E6=SUMIF(C$4:C$17,C6,D$4:D$17),1,0))</f>
        <v>0</v>
      </c>
    </row>
    <row r="7" spans="1:14" ht="16">
      <c r="A7" s="4">
        <f t="shared" si="0"/>
        <v>3</v>
      </c>
      <c r="B7" s="61" t="s">
        <v>10</v>
      </c>
      <c r="C7" s="62" t="s">
        <v>11</v>
      </c>
      <c r="D7" s="65">
        <v>413</v>
      </c>
      <c r="E7" s="20"/>
      <c r="F7" s="6">
        <v>26</v>
      </c>
      <c r="G7" s="7">
        <v>18</v>
      </c>
      <c r="H7" s="8">
        <v>26</v>
      </c>
      <c r="I7" s="9"/>
      <c r="J7" s="3">
        <f t="shared" si="1"/>
        <v>0</v>
      </c>
      <c r="K7" s="26" t="s">
        <v>17</v>
      </c>
      <c r="L7" s="20"/>
      <c r="M7" s="3">
        <f>IF(L7="",0,IF(L7=SUM(I4:I17),1,0))</f>
        <v>0</v>
      </c>
      <c r="N7" s="27">
        <f t="shared" si="2"/>
        <v>0</v>
      </c>
    </row>
    <row r="8" spans="1:14" ht="16">
      <c r="A8" s="4">
        <f t="shared" si="0"/>
        <v>7</v>
      </c>
      <c r="B8" s="61" t="s">
        <v>15</v>
      </c>
      <c r="C8" s="62" t="s">
        <v>9</v>
      </c>
      <c r="D8" s="65">
        <v>396</v>
      </c>
      <c r="E8" s="20"/>
      <c r="F8" s="6">
        <v>10</v>
      </c>
      <c r="G8" s="7">
        <v>18</v>
      </c>
      <c r="H8" s="8">
        <v>14</v>
      </c>
      <c r="I8" s="9"/>
      <c r="J8" s="3">
        <f t="shared" si="1"/>
        <v>0</v>
      </c>
      <c r="K8" s="26" t="s">
        <v>32</v>
      </c>
      <c r="L8" s="20"/>
      <c r="M8" s="3">
        <f>IF(L8="",0,IF(L8=SUMIF(A4:A17,"&lt;=3",I4:I17),1,0))</f>
        <v>0</v>
      </c>
      <c r="N8" s="27">
        <f t="shared" si="2"/>
        <v>0</v>
      </c>
    </row>
    <row r="9" spans="1:14" ht="32">
      <c r="A9" s="4">
        <f t="shared" si="0"/>
        <v>2</v>
      </c>
      <c r="B9" s="61" t="s">
        <v>57</v>
      </c>
      <c r="C9" s="62" t="s">
        <v>9</v>
      </c>
      <c r="D9" s="65">
        <v>366</v>
      </c>
      <c r="E9" s="20"/>
      <c r="F9" s="6">
        <v>27</v>
      </c>
      <c r="G9" s="7">
        <v>23</v>
      </c>
      <c r="H9" s="8">
        <v>17</v>
      </c>
      <c r="I9" s="9"/>
      <c r="J9" s="3">
        <f t="shared" si="1"/>
        <v>0</v>
      </c>
      <c r="K9" s="26" t="s">
        <v>111</v>
      </c>
      <c r="L9" s="20"/>
      <c r="M9" s="3">
        <f>IF(L9="",0,IF(L9=SUMIFS(H4:H17,C4:C17,"Europe",F4:F17,"&lt;10"),1,0))</f>
        <v>0</v>
      </c>
      <c r="N9" s="27">
        <f t="shared" si="2"/>
        <v>0</v>
      </c>
    </row>
    <row r="10" spans="1:14" ht="16">
      <c r="A10" s="4">
        <f t="shared" si="0"/>
        <v>6</v>
      </c>
      <c r="B10" s="61" t="s">
        <v>14</v>
      </c>
      <c r="C10" s="62" t="s">
        <v>11</v>
      </c>
      <c r="D10" s="65">
        <v>330</v>
      </c>
      <c r="E10" s="20"/>
      <c r="F10" s="6">
        <v>12</v>
      </c>
      <c r="G10" s="7">
        <v>8</v>
      </c>
      <c r="H10" s="8">
        <v>21</v>
      </c>
      <c r="I10" s="9"/>
      <c r="J10" s="3">
        <f t="shared" si="1"/>
        <v>0</v>
      </c>
      <c r="K10" s="26" t="s">
        <v>27</v>
      </c>
      <c r="L10" s="20"/>
      <c r="M10" s="3">
        <f>IF(L10="",0,IF(L10=SUM(D4:D17),1,0))</f>
        <v>0</v>
      </c>
      <c r="N10" s="27">
        <f t="shared" si="2"/>
        <v>0</v>
      </c>
    </row>
    <row r="11" spans="1:14" ht="16">
      <c r="A11" s="4">
        <f t="shared" si="0"/>
        <v>9</v>
      </c>
      <c r="B11" s="61" t="s">
        <v>18</v>
      </c>
      <c r="C11" s="62" t="s">
        <v>9</v>
      </c>
      <c r="D11" s="65">
        <v>313</v>
      </c>
      <c r="E11" s="20"/>
      <c r="F11" s="6">
        <v>8</v>
      </c>
      <c r="G11" s="7">
        <v>12</v>
      </c>
      <c r="H11" s="8">
        <v>8</v>
      </c>
      <c r="I11" s="9"/>
      <c r="J11" s="3">
        <f t="shared" si="1"/>
        <v>0</v>
      </c>
      <c r="K11" s="26" t="s">
        <v>35</v>
      </c>
      <c r="L11" s="20"/>
      <c r="M11" s="3">
        <f>IF(L11="",0,IF(L11=SUMIF(A4:A17,"=9",F4:F17),1,0))</f>
        <v>0</v>
      </c>
      <c r="N11" s="27">
        <f t="shared" si="2"/>
        <v>0</v>
      </c>
    </row>
    <row r="12" spans="1:14" ht="32">
      <c r="A12" s="4">
        <f t="shared" si="0"/>
        <v>12</v>
      </c>
      <c r="B12" s="61" t="s">
        <v>23</v>
      </c>
      <c r="C12" s="62" t="s">
        <v>9</v>
      </c>
      <c r="D12" s="65">
        <v>306</v>
      </c>
      <c r="E12" s="20"/>
      <c r="F12" s="6">
        <v>7</v>
      </c>
      <c r="G12" s="7">
        <v>4</v>
      </c>
      <c r="H12" s="8">
        <v>6</v>
      </c>
      <c r="I12" s="9"/>
      <c r="J12" s="3">
        <f t="shared" si="1"/>
        <v>0</v>
      </c>
      <c r="K12" s="26" t="s">
        <v>38</v>
      </c>
      <c r="L12" s="20"/>
      <c r="M12" s="3">
        <f>IF(L12="",0,IF(L12=SUMIFS(G4:G17,C4:C17,"Asie",D4:D17,"&gt;=271"),1,0))</f>
        <v>0</v>
      </c>
      <c r="N12" s="27">
        <f t="shared" si="2"/>
        <v>0</v>
      </c>
    </row>
    <row r="13" spans="1:14" ht="16">
      <c r="A13" s="4">
        <f t="shared" si="0"/>
        <v>4</v>
      </c>
      <c r="B13" s="61" t="s">
        <v>12</v>
      </c>
      <c r="C13" s="62" t="s">
        <v>11</v>
      </c>
      <c r="D13" s="65">
        <v>271</v>
      </c>
      <c r="E13" s="20"/>
      <c r="F13" s="6">
        <v>19</v>
      </c>
      <c r="G13" s="7">
        <v>18</v>
      </c>
      <c r="H13" s="8">
        <v>20</v>
      </c>
      <c r="I13" s="9"/>
      <c r="J13" s="3">
        <f t="shared" si="1"/>
        <v>0</v>
      </c>
      <c r="K13" s="26" t="s">
        <v>33</v>
      </c>
      <c r="L13" s="20"/>
      <c r="M13" s="3">
        <f>IF(L13="",0,IF(L13=SUMIF(B4:B17,"France",F4:F17)+SUMIF(B4:B17,"France",G4:G17),1,0))</f>
        <v>0</v>
      </c>
      <c r="N13" s="27">
        <f t="shared" si="2"/>
        <v>0</v>
      </c>
    </row>
    <row r="14" spans="1:14" ht="32">
      <c r="A14" s="4">
        <f t="shared" si="0"/>
        <v>9</v>
      </c>
      <c r="B14" s="61" t="s">
        <v>19</v>
      </c>
      <c r="C14" s="62" t="s">
        <v>9</v>
      </c>
      <c r="D14" s="65">
        <v>241</v>
      </c>
      <c r="E14" s="20"/>
      <c r="F14" s="6">
        <v>8</v>
      </c>
      <c r="G14" s="7">
        <v>7</v>
      </c>
      <c r="H14" s="8">
        <v>4</v>
      </c>
      <c r="I14" s="9"/>
      <c r="J14" s="3">
        <f t="shared" si="1"/>
        <v>0</v>
      </c>
      <c r="K14" s="26" t="s">
        <v>128</v>
      </c>
      <c r="L14" s="20"/>
      <c r="M14" s="3">
        <f>IF(L14="",0,IF(L14=SUMIFS(D4:D17,G4:G17,"&gt;5",H4:H17,"&gt;10"),1,0))</f>
        <v>0</v>
      </c>
      <c r="N14" s="27">
        <f t="shared" si="2"/>
        <v>0</v>
      </c>
    </row>
    <row r="15" spans="1:14" ht="16">
      <c r="A15" s="4">
        <f t="shared" si="0"/>
        <v>8</v>
      </c>
      <c r="B15" s="61" t="s">
        <v>16</v>
      </c>
      <c r="C15" s="62" t="s">
        <v>11</v>
      </c>
      <c r="D15" s="65">
        <v>205</v>
      </c>
      <c r="E15" s="20"/>
      <c r="F15" s="6">
        <v>9</v>
      </c>
      <c r="G15" s="7">
        <v>3</v>
      </c>
      <c r="H15" s="8">
        <v>9</v>
      </c>
      <c r="I15" s="9"/>
      <c r="J15" s="3">
        <f t="shared" si="1"/>
        <v>0</v>
      </c>
      <c r="K15" s="26" t="s">
        <v>34</v>
      </c>
      <c r="L15" s="20"/>
      <c r="M15" s="3">
        <f>IF(L15="",0,IF(L15=SUM(F4:F17,H4:H17),1,0))</f>
        <v>0</v>
      </c>
      <c r="N15" s="27">
        <f t="shared" si="2"/>
        <v>0</v>
      </c>
    </row>
    <row r="16" spans="1:14" ht="32">
      <c r="A16" s="4">
        <f t="shared" si="0"/>
        <v>14</v>
      </c>
      <c r="B16" s="63" t="s">
        <v>25</v>
      </c>
      <c r="C16" s="64" t="s">
        <v>9</v>
      </c>
      <c r="D16" s="66">
        <v>86</v>
      </c>
      <c r="E16" s="20"/>
      <c r="F16" s="10">
        <v>5</v>
      </c>
      <c r="G16" s="11">
        <v>3</v>
      </c>
      <c r="H16" s="12">
        <v>2</v>
      </c>
      <c r="I16" s="9"/>
      <c r="J16" s="3">
        <f t="shared" si="1"/>
        <v>0</v>
      </c>
      <c r="K16" s="26" t="s">
        <v>112</v>
      </c>
      <c r="L16" s="20"/>
      <c r="M16" s="3">
        <f>IF(L16="",0,IF(L16=SUMIF(A4:A17,"&gt;=13",I4:I17),1,0))</f>
        <v>0</v>
      </c>
      <c r="N16" s="27">
        <f t="shared" si="2"/>
        <v>0</v>
      </c>
    </row>
    <row r="17" spans="1:14" ht="33" thickBot="1">
      <c r="A17" s="4">
        <f t="shared" si="0"/>
        <v>13</v>
      </c>
      <c r="B17" s="63" t="s">
        <v>24</v>
      </c>
      <c r="C17" s="64" t="s">
        <v>8</v>
      </c>
      <c r="D17" s="67">
        <v>63</v>
      </c>
      <c r="E17" s="68"/>
      <c r="F17" s="10">
        <v>6</v>
      </c>
      <c r="G17" s="11">
        <v>3</v>
      </c>
      <c r="H17" s="12">
        <v>2</v>
      </c>
      <c r="I17" s="9"/>
      <c r="J17" s="3">
        <f t="shared" si="1"/>
        <v>0</v>
      </c>
      <c r="K17" s="26" t="s">
        <v>36</v>
      </c>
      <c r="L17" s="20"/>
      <c r="M17" s="3">
        <f>IF(L17="",0,IF(L17=SUMIF(I4:I17,"&gt;50",D4:D17),1,0))</f>
        <v>0</v>
      </c>
      <c r="N17" s="27">
        <f t="shared" si="2"/>
        <v>0</v>
      </c>
    </row>
    <row r="18" spans="1:14" ht="33" thickTop="1">
      <c r="A18" s="103" t="s">
        <v>26</v>
      </c>
      <c r="B18" s="104"/>
      <c r="C18" s="104"/>
      <c r="D18" s="104"/>
      <c r="E18" s="105"/>
      <c r="F18" s="15"/>
      <c r="G18" s="16"/>
      <c r="H18" s="17"/>
      <c r="I18" s="14"/>
      <c r="J18" s="3"/>
      <c r="K18" s="26" t="s">
        <v>63</v>
      </c>
      <c r="L18" s="20"/>
      <c r="M18" s="3">
        <f>IF(L18="",0,IF(L18=SUMIFS(D4:D17,A4:A17,"=9",I4:I17,"&gt;=20"),1,0))</f>
        <v>0</v>
      </c>
      <c r="N18" s="27"/>
    </row>
    <row r="19" spans="1:14">
      <c r="D19" s="3">
        <f>IF(D18="",0,IF(D18=SUM(D4:D17),1,0))</f>
        <v>0</v>
      </c>
      <c r="E19" s="3"/>
      <c r="F19" s="3">
        <f t="shared" ref="F19:I19" si="3">IF(F18="",0,IF(F18=SUM(F4:F17),1,0))</f>
        <v>0</v>
      </c>
      <c r="G19" s="3">
        <f t="shared" si="3"/>
        <v>0</v>
      </c>
      <c r="H19" s="3">
        <f t="shared" si="3"/>
        <v>0</v>
      </c>
      <c r="I19" s="3">
        <f t="shared" si="3"/>
        <v>0</v>
      </c>
    </row>
    <row r="21" spans="1:14">
      <c r="H21" s="2"/>
    </row>
  </sheetData>
  <sheetProtection algorithmName="SHA-512" hashValue="1X/jIALaofKKwmmTDug9K1cAibMIYR4X+y6gzl3ffVoc4mgVLk3ZBalSSYyUlkOUZ9CNS3WzGRsUaipUAC/d1Q==" saltValue="/wq9LMIL8Msn3QEC6D9O9A==" spinCount="100000" sheet="1" formatColumns="0" formatRows="0" selectLockedCells="1"/>
  <mergeCells count="4">
    <mergeCell ref="A1:I1"/>
    <mergeCell ref="K1:L1"/>
    <mergeCell ref="M1:M3"/>
    <mergeCell ref="A18:E18"/>
  </mergeCells>
  <conditionalFormatting sqref="A1:I1">
    <cfRule type="expression" dxfId="17" priority="2" stopIfTrue="1">
      <formula>$J$1="Ok"</formula>
    </cfRule>
    <cfRule type="expression" dxfId="16" priority="3" stopIfTrue="1">
      <formula>ISNUMBER($J$1)</formula>
    </cfRule>
  </conditionalFormatting>
  <conditionalFormatting sqref="E4:E17">
    <cfRule type="expression" dxfId="15" priority="1">
      <formula>$N4=1</formula>
    </cfRule>
  </conditionalFormatting>
  <conditionalFormatting sqref="F18:I18">
    <cfRule type="expression" dxfId="14" priority="11">
      <formula>F$19=1</formula>
    </cfRule>
  </conditionalFormatting>
  <conditionalFormatting sqref="I4:I17">
    <cfRule type="expression" dxfId="13" priority="12">
      <formula>$J4=1</formula>
    </cfRule>
  </conditionalFormatting>
  <conditionalFormatting sqref="K4:L18">
    <cfRule type="expression" dxfId="12" priority="13">
      <formula>$M4=1</formula>
    </cfRule>
  </conditionalFormatting>
  <dataValidations count="19">
    <dataValidation allowBlank="1" showInputMessage="1" showErrorMessage="1" promptTitle="Aide" prompt="Il n'y a aucun critère dans la question._x000a__x000a_Tu peux séparer tes plages avec le point-virgule (;) qui signifie &quot;et&quot;, contrairement aux deux-points (:) qui signifient &quot;jusqu'à&quot;." sqref="L15" xr:uid="{8786D379-7B45-6F48-A2B6-80C76BBCEA84}"/>
    <dataValidation allowBlank="1" showInputMessage="1" showErrorMessage="1" promptTitle="Aide" prompt="Il y a un seul critère dans la question._x000a__x000a_&quot;Plus de&quot; signifie &quot;strictement supérieur à&quot;." sqref="L17" xr:uid="{D5CD83D7-DA5B-3F45-BBBA-97F5ACC493CF}"/>
    <dataValidation allowBlank="1" showInputMessage="1" showErrorMessage="1" promptTitle="Aide" prompt="Il y a plusieurs critères dans la question._x000a__x000a_Tu as plusieurs possibilités pour le critère du classement : &quot;9&quot;, &quot;=9&quot;, 9, ou une référence de cellule._x000a__x000a_&quot;Au moins&quot; signifie &quot;supérieur ou égal à&quot;." sqref="L18" xr:uid="{423A7E03-4C53-DD46-83D4-EF0E5ED457EE}"/>
    <dataValidation allowBlank="1" showInputMessage="1" showErrorMessage="1" promptTitle="Consignes - Niveau Intermédiaire" prompt="Tu dois trouver le bon résultat dans chaque cellule rouge grâce aux fonctions vues précédemment. Une aide s'affiche dans chaque cellule._x000a__x000a_Une bonne réponse affiche une cellule bleue._x000a__x000a_Tu débloques la citation lorsque toutes les cellules sont bleues." sqref="M1" xr:uid="{AA6B791D-1880-864D-8350-C6C759C378EA}"/>
    <dataValidation allowBlank="1" showInputMessage="1" showErrorMessage="1" promptTitle="Aide" prompt="Il y a un seul critère dans la question._x000a__x000a_Tu dois faire une addition de 2 fonctions SOMME.SI qui contiennent la même Plage, le même Critère, mais pas la même Somme_plage." sqref="L13" xr:uid="{CF7B71D8-9FB0-FC4E-A02A-7D7EF47F5359}"/>
    <dataValidation allowBlank="1" showInputMessage="1" showErrorMessage="1" promptTitle="Aide" prompt="Il n'y a aucun critère dans la question._x000a__x000a_Recopie la formule de haut en bas pour gagner du temps." sqref="I4:I17" xr:uid="{B1F61F18-585C-674C-A64B-598CC1E0EF31}"/>
    <dataValidation allowBlank="1" showInputMessage="1" showErrorMessage="1" promptTitle="Aide" prompt="Il n'y a aucun critère dans la question._x000a__x000a_Recopie la fonction vers la droite (et/ou la gauche) pour gagner du temps." sqref="F18:H18" xr:uid="{4F46B04C-B1BE-BD40-8C52-A6EB98282549}"/>
    <dataValidation allowBlank="1" showInputMessage="1" showErrorMessage="1" promptTitle="Aide" prompt="Il n'y a aucun critère dans la question._x000a__x000a_Recopie la fonction vers la gauche pour gagner du temps." sqref="I18" xr:uid="{425C3DE4-B3DF-7143-957A-6104ECDADF65}"/>
    <dataValidation allowBlank="1" showInputMessage="1" showErrorMessage="1" promptTitle="Aide" prompt="Il y a un seul critère dans la question._x000a__x000a_Si tu sélectionnes les médailles d'or, d'argent et de bronze pour le total de médailles (Somme_plage), cela ne fonctionnera pas." sqref="L4" xr:uid="{1502C77B-8D72-D848-A932-6FEC9D4DA9CD}"/>
    <dataValidation allowBlank="1" showInputMessage="1" showErrorMessage="1" promptTitle="Aide" prompt="Il y a un seul critère dans la question._x000a__x000a_Tu ne dois pas écrire &quot;américain&quot; dans le critère... :-)_x000a__x000a_Dans le critère, les accents doivent être pris en compte (la casse du texte n'a pas d'importance)." sqref="L5" xr:uid="{1D6646D5-F613-2742-967B-6604D65508FF}"/>
    <dataValidation allowBlank="1" showInputMessage="1" showErrorMessage="1" promptTitle="Aide" prompt="Il y a plusieurs critères dans la question._x000a__x000a_Tu ne dois pas écrire &quot;asiatiques&quot; dans le critère :-)_x000a__x000a_&quot;Au moins&quot; signifie &quot;supérieur ou égal à&quot;." sqref="L12" xr:uid="{4625F949-747D-8644-A1BB-58F0082A2860}"/>
    <dataValidation allowBlank="1" showInputMessage="1" showErrorMessage="1" promptTitle="Aide" prompt="Il n'y a aucun critère dans la question._x000a__x000a_Trop facile, pas besoin d'aide ;-)" sqref="L10 L7" xr:uid="{46EF8DC5-4EED-1740-B98D-B406951970DE}"/>
    <dataValidation allowBlank="1" showInputMessage="1" showErrorMessage="1" promptTitle="Aide" prompt="Il y a un seul critère dans la question._x000a__x000a_Les 3 premiers du classement signifient que tu veux que le classement soit inférieur ou égal à 3 dans ton critère." sqref="L8" xr:uid="{BCE43387-2640-DB48-966F-D919E18758CE}"/>
    <dataValidation allowBlank="1" showInputMessage="1" showErrorMessage="1" promptTitle="Aide" prompt="Il y a plusieurs critères dans la question._x000a__x000a_&quot;Moins de&quot; signifie &quot;strictement inférieur à&quot;." sqref="L9" xr:uid="{E5E2F89E-7155-384F-AA64-7E01B6D88FDF}"/>
    <dataValidation allowBlank="1" showInputMessage="1" showErrorMessage="1" promptTitle="Aide" prompt="Il y a un seul critère dans la question._x000a__x000a_Tu as plusieurs possibilités pour le critère du classement : &quot;9&quot;, &quot;=9&quot;, 9, ou une référence de cellule." sqref="L11" xr:uid="{1220916D-730F-6A44-86AD-11D6DE988FA1}"/>
    <dataValidation allowBlank="1" showInputMessage="1" showErrorMessage="1" promptTitle="Aide" prompt="Il y a plusieurs critères dans la question._x000a__x000a_Tu ne dois pas écrire &quot;européennes&quot; dans le critère :-)_x000a__x000a_&quot;Au moins&quot; signifie &quot;supérieur ou égal à&quot;." sqref="L6" xr:uid="{EFD55B4B-0814-5B45-AE7D-6ED9CB803664}"/>
    <dataValidation allowBlank="1" showInputMessage="1" showErrorMessage="1" promptTitle="Aide" prompt="Il y a plusieurs critères dans la question._x000a__x000a_&quot;Plus de&quot; signifie &quot;strictement supérieur à&quot;." sqref="L14" xr:uid="{C7068000-3535-A548-9DB4-9C4FC875ADB0}"/>
    <dataValidation allowBlank="1" showInputMessage="1" showErrorMessage="1" promptTitle="Aide" prompt="Il y a un seul critère dans la question._x000a__x000a_Les 2 derniers du classement signifient que tu veux que le classement soit supérieur ou égal à 13, ou strictement supérieur à 12 dans ton critère." sqref="L16" xr:uid="{D067DD27-DA68-0E49-8C36-4E2CC01165B5}"/>
    <dataValidation allowBlank="1" showInputMessage="1" showErrorMessage="1" promptTitle="Aide" prompt="Il y a un seul critère dans la question (continent)._x000a__x000a_Pour recopier la formule jusqu'à E17, tu dois :_x000a_- Figer les plages ($ sur les lignes)._x000a_- Laisser le critère en référence relative car tu veux qu'il s'adapte pour chaque nation." sqref="E4:E17" xr:uid="{1D34EBBF-8B16-EB48-8DD0-FB9ED43C2E2C}"/>
  </dataValidations>
  <hyperlinks>
    <hyperlink ref="K1" r:id="rId1" display="Forme-toi sur Excel avec Morpheus" xr:uid="{69134F03-F0C8-774E-9CD2-4FE5AFD4EF7C}"/>
    <hyperlink ref="K1:L1" r:id="rId2" display="Clique ici pour voir la correction en vidéo" xr:uid="{DB3A0B4D-A58F-8147-9874-95245A8681A3}"/>
  </hyperlink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3E44-6341-EA49-8C19-CAFB58805807}">
  <sheetPr>
    <tabColor theme="5" tint="0.39997558519241921"/>
  </sheetPr>
  <dimension ref="A1:N21"/>
  <sheetViews>
    <sheetView showGridLines="0" zoomScaleNormal="100" workbookViewId="0">
      <pane ySplit="3" topLeftCell="A4" activePane="bottomLeft" state="frozen"/>
      <selection activeCell="K1" sqref="K1:L1"/>
      <selection pane="bottomLeft" activeCell="M1" sqref="M1:M3"/>
    </sheetView>
  </sheetViews>
  <sheetFormatPr baseColWidth="10" defaultColWidth="11.5" defaultRowHeight="15"/>
  <cols>
    <col min="1" max="1" width="11.83203125" style="1" customWidth="1"/>
    <col min="2" max="2" width="12.83203125" style="1" customWidth="1"/>
    <col min="3" max="4" width="10.83203125" style="1" customWidth="1"/>
    <col min="5" max="5" width="20.83203125" style="1" customWidth="1"/>
    <col min="6" max="9" width="10.83203125" style="1" customWidth="1"/>
    <col min="10" max="10" width="3.83203125" style="1" customWidth="1"/>
    <col min="11" max="11" width="52.83203125" style="1" customWidth="1"/>
    <col min="12" max="12" width="13.83203125" style="1" customWidth="1"/>
    <col min="13" max="13" width="3.83203125" style="1" customWidth="1"/>
    <col min="14" max="16384" width="11.5" style="1"/>
  </cols>
  <sheetData>
    <row r="1" spans="1:14" ht="34" customHeight="1">
      <c r="A1" s="98" t="str">
        <f>IF(J1="Ok","« La compétence vient de la pratique et de l'expérience, pas de la théorie. »
Malcolm Gladwell, Journaliste",IF(J1=1,"Valide encore 1 formule pour débloquer la citation !","Valide encore "&amp;COUNTIF(J4:J17,0)+COUNTIF(F19:I19,0)+COUNTIF(M4:N18,0)&amp;" formules pour débloquer la citation... Bon courage :)"))</f>
        <v>Valide encore 47 formules pour débloquer la citation... Bon courage :)</v>
      </c>
      <c r="B1" s="98"/>
      <c r="C1" s="98"/>
      <c r="D1" s="98"/>
      <c r="E1" s="98"/>
      <c r="F1" s="98"/>
      <c r="G1" s="98"/>
      <c r="H1" s="98"/>
      <c r="I1" s="98"/>
      <c r="J1" s="27">
        <f>IF(SUM(J4:J17,F19:I19,M4:N18)=COUNTA(J4:J17,F19:I19,M4:N18),"Ok",
IF(COUNTA(J4:J17,F19:I19,M4:N18)-SUM(J4:J17,F19:I19,M4:N18)=1,1,2))</f>
        <v>2</v>
      </c>
      <c r="K1" s="102" t="s">
        <v>116</v>
      </c>
      <c r="L1" s="102"/>
      <c r="M1" s="99" t="s">
        <v>28</v>
      </c>
    </row>
    <row r="2" spans="1:14">
      <c r="L2" s="41"/>
      <c r="M2" s="100"/>
    </row>
    <row r="3" spans="1:14" ht="32">
      <c r="A3" s="30" t="s">
        <v>4</v>
      </c>
      <c r="B3" s="31" t="s">
        <v>5</v>
      </c>
      <c r="C3" s="32" t="s">
        <v>6</v>
      </c>
      <c r="D3" s="34" t="s">
        <v>62</v>
      </c>
      <c r="E3" s="36" t="s">
        <v>120</v>
      </c>
      <c r="F3" s="34" t="s">
        <v>58</v>
      </c>
      <c r="G3" s="35" t="s">
        <v>59</v>
      </c>
      <c r="H3" s="36" t="s">
        <v>60</v>
      </c>
      <c r="I3" s="33" t="s">
        <v>61</v>
      </c>
      <c r="K3" s="28" t="s">
        <v>30</v>
      </c>
      <c r="L3" s="29" t="s">
        <v>29</v>
      </c>
      <c r="M3" s="101"/>
    </row>
    <row r="4" spans="1:14" ht="16">
      <c r="A4" s="4">
        <f t="shared" ref="A4:A17" si="0">RANK(F4,$F$4:$F$17,0)</f>
        <v>1</v>
      </c>
      <c r="B4" s="61" t="s">
        <v>7</v>
      </c>
      <c r="C4" s="62" t="s">
        <v>8</v>
      </c>
      <c r="D4" s="65">
        <v>554</v>
      </c>
      <c r="E4" s="20"/>
      <c r="F4" s="6">
        <v>46</v>
      </c>
      <c r="G4" s="7">
        <v>37</v>
      </c>
      <c r="H4" s="8">
        <v>38</v>
      </c>
      <c r="I4" s="9"/>
      <c r="J4" s="3">
        <f>IF(I4="",0,IF(I4=SUM(F4:H4),1,0))</f>
        <v>0</v>
      </c>
      <c r="K4" s="26" t="s">
        <v>22</v>
      </c>
      <c r="L4" s="20"/>
      <c r="M4" s="3">
        <f>IF(L4="",0,IF(L4=SUMIF(C4:C17,"Asie",I4:I17),1,0))</f>
        <v>0</v>
      </c>
      <c r="N4" s="27">
        <f>IF(E4="",0,IF(E4=SUMIF(C$4:C$17,C4,D$4:D$17),1,0))</f>
        <v>0</v>
      </c>
    </row>
    <row r="5" spans="1:14" ht="16">
      <c r="A5" s="4">
        <f t="shared" si="0"/>
        <v>5</v>
      </c>
      <c r="B5" s="61" t="s">
        <v>13</v>
      </c>
      <c r="C5" s="62" t="s">
        <v>9</v>
      </c>
      <c r="D5" s="65">
        <v>425</v>
      </c>
      <c r="E5" s="20"/>
      <c r="F5" s="6">
        <v>17</v>
      </c>
      <c r="G5" s="7">
        <v>10</v>
      </c>
      <c r="H5" s="8">
        <v>15</v>
      </c>
      <c r="I5" s="9"/>
      <c r="J5" s="3">
        <f t="shared" ref="J5:J18" si="1">IF(I5="",0,IF(I5=SUM(F5:H5),1,0))</f>
        <v>0</v>
      </c>
      <c r="K5" s="26" t="s">
        <v>31</v>
      </c>
      <c r="L5" s="20"/>
      <c r="M5" s="3">
        <f>IF(L5="",0,IF(L5=SUMIF(C4:C17,"Amérique",D4:D17),1,0))</f>
        <v>0</v>
      </c>
      <c r="N5" s="27">
        <f t="shared" ref="N5:N17" si="2">IF(E5="",0,IF(E5=SUMIF(C$4:C$17,C5,D$4:D$17),1,0))</f>
        <v>0</v>
      </c>
    </row>
    <row r="6" spans="1:14" ht="32">
      <c r="A6" s="4">
        <f t="shared" si="0"/>
        <v>9</v>
      </c>
      <c r="B6" s="61" t="s">
        <v>20</v>
      </c>
      <c r="C6" s="62" t="s">
        <v>21</v>
      </c>
      <c r="D6" s="65">
        <v>424</v>
      </c>
      <c r="E6" s="20"/>
      <c r="F6" s="6">
        <v>8</v>
      </c>
      <c r="G6" s="7">
        <v>11</v>
      </c>
      <c r="H6" s="8">
        <v>10</v>
      </c>
      <c r="I6" s="9"/>
      <c r="J6" s="3">
        <f t="shared" si="1"/>
        <v>0</v>
      </c>
      <c r="K6" s="26" t="s">
        <v>37</v>
      </c>
      <c r="L6" s="20"/>
      <c r="M6" s="3">
        <f>IF(L6="",0,IF(L6=SUMIFS(F4:F17,C4:C17,"Europe",D4:D17,"&gt;=366"),1,0))</f>
        <v>0</v>
      </c>
      <c r="N6" s="27">
        <f t="shared" si="2"/>
        <v>0</v>
      </c>
    </row>
    <row r="7" spans="1:14" ht="16">
      <c r="A7" s="4">
        <f t="shared" si="0"/>
        <v>3</v>
      </c>
      <c r="B7" s="61" t="s">
        <v>10</v>
      </c>
      <c r="C7" s="62" t="s">
        <v>11</v>
      </c>
      <c r="D7" s="65">
        <v>413</v>
      </c>
      <c r="E7" s="20"/>
      <c r="F7" s="6">
        <v>26</v>
      </c>
      <c r="G7" s="7">
        <v>18</v>
      </c>
      <c r="H7" s="8">
        <v>26</v>
      </c>
      <c r="I7" s="9"/>
      <c r="J7" s="3">
        <f t="shared" si="1"/>
        <v>0</v>
      </c>
      <c r="K7" s="26" t="s">
        <v>17</v>
      </c>
      <c r="L7" s="20"/>
      <c r="M7" s="3">
        <f>IF(L7="",0,IF(L7=SUM(I4:I17),1,0))</f>
        <v>0</v>
      </c>
      <c r="N7" s="27">
        <f t="shared" si="2"/>
        <v>0</v>
      </c>
    </row>
    <row r="8" spans="1:14" ht="16">
      <c r="A8" s="4">
        <f t="shared" si="0"/>
        <v>7</v>
      </c>
      <c r="B8" s="61" t="s">
        <v>15</v>
      </c>
      <c r="C8" s="62" t="s">
        <v>9</v>
      </c>
      <c r="D8" s="65">
        <v>396</v>
      </c>
      <c r="E8" s="20"/>
      <c r="F8" s="6">
        <v>10</v>
      </c>
      <c r="G8" s="7">
        <v>18</v>
      </c>
      <c r="H8" s="8">
        <v>14</v>
      </c>
      <c r="I8" s="9"/>
      <c r="J8" s="3">
        <f t="shared" si="1"/>
        <v>0</v>
      </c>
      <c r="K8" s="26" t="s">
        <v>32</v>
      </c>
      <c r="L8" s="20"/>
      <c r="M8" s="3">
        <f>IF(L8="",0,IF(L8=SUMIF(A4:A17,"&lt;=3",I4:I17),1,0))</f>
        <v>0</v>
      </c>
      <c r="N8" s="27">
        <f t="shared" si="2"/>
        <v>0</v>
      </c>
    </row>
    <row r="9" spans="1:14" ht="32">
      <c r="A9" s="4">
        <f t="shared" si="0"/>
        <v>2</v>
      </c>
      <c r="B9" s="61" t="s">
        <v>57</v>
      </c>
      <c r="C9" s="62" t="s">
        <v>9</v>
      </c>
      <c r="D9" s="65">
        <v>366</v>
      </c>
      <c r="E9" s="20"/>
      <c r="F9" s="6">
        <v>27</v>
      </c>
      <c r="G9" s="7">
        <v>23</v>
      </c>
      <c r="H9" s="8">
        <v>17</v>
      </c>
      <c r="I9" s="9"/>
      <c r="J9" s="3">
        <f t="shared" si="1"/>
        <v>0</v>
      </c>
      <c r="K9" s="26" t="s">
        <v>111</v>
      </c>
      <c r="L9" s="20"/>
      <c r="M9" s="3">
        <f>IF(L9="",0,IF(L9=SUMIFS(H4:H17,C4:C17,"Europe",F4:F17,"&lt;10"),1,0))</f>
        <v>0</v>
      </c>
      <c r="N9" s="27">
        <f t="shared" si="2"/>
        <v>0</v>
      </c>
    </row>
    <row r="10" spans="1:14" ht="16">
      <c r="A10" s="4">
        <f t="shared" si="0"/>
        <v>6</v>
      </c>
      <c r="B10" s="61" t="s">
        <v>14</v>
      </c>
      <c r="C10" s="62" t="s">
        <v>11</v>
      </c>
      <c r="D10" s="65">
        <v>330</v>
      </c>
      <c r="E10" s="20"/>
      <c r="F10" s="6">
        <v>12</v>
      </c>
      <c r="G10" s="7">
        <v>8</v>
      </c>
      <c r="H10" s="8">
        <v>21</v>
      </c>
      <c r="I10" s="9"/>
      <c r="J10" s="3">
        <f t="shared" si="1"/>
        <v>0</v>
      </c>
      <c r="K10" s="26" t="s">
        <v>27</v>
      </c>
      <c r="L10" s="20"/>
      <c r="M10" s="3">
        <f>IF(L10="",0,IF(L10=SUM(D4:D17),1,0))</f>
        <v>0</v>
      </c>
      <c r="N10" s="27">
        <f t="shared" si="2"/>
        <v>0</v>
      </c>
    </row>
    <row r="11" spans="1:14" ht="16">
      <c r="A11" s="4">
        <f t="shared" si="0"/>
        <v>9</v>
      </c>
      <c r="B11" s="61" t="s">
        <v>18</v>
      </c>
      <c r="C11" s="62" t="s">
        <v>9</v>
      </c>
      <c r="D11" s="65">
        <v>313</v>
      </c>
      <c r="E11" s="20"/>
      <c r="F11" s="6">
        <v>8</v>
      </c>
      <c r="G11" s="7">
        <v>12</v>
      </c>
      <c r="H11" s="8">
        <v>8</v>
      </c>
      <c r="I11" s="9"/>
      <c r="J11" s="3">
        <f t="shared" si="1"/>
        <v>0</v>
      </c>
      <c r="K11" s="26" t="s">
        <v>35</v>
      </c>
      <c r="L11" s="20"/>
      <c r="M11" s="3">
        <f>IF(L11="",0,IF(L11=SUMIF(A4:A17,"=9",F4:F17),1,0))</f>
        <v>0</v>
      </c>
      <c r="N11" s="27">
        <f t="shared" si="2"/>
        <v>0</v>
      </c>
    </row>
    <row r="12" spans="1:14" ht="32">
      <c r="A12" s="4">
        <f t="shared" si="0"/>
        <v>12</v>
      </c>
      <c r="B12" s="61" t="s">
        <v>23</v>
      </c>
      <c r="C12" s="62" t="s">
        <v>9</v>
      </c>
      <c r="D12" s="65">
        <v>306</v>
      </c>
      <c r="E12" s="20"/>
      <c r="F12" s="6">
        <v>7</v>
      </c>
      <c r="G12" s="7">
        <v>4</v>
      </c>
      <c r="H12" s="8">
        <v>6</v>
      </c>
      <c r="I12" s="9"/>
      <c r="J12" s="3">
        <f t="shared" si="1"/>
        <v>0</v>
      </c>
      <c r="K12" s="26" t="s">
        <v>38</v>
      </c>
      <c r="L12" s="20"/>
      <c r="M12" s="3">
        <f>IF(L12="",0,IF(L12=SUMIFS(G4:G17,C4:C17,"Asie",D4:D17,"&gt;=271"),1,0))</f>
        <v>0</v>
      </c>
      <c r="N12" s="27">
        <f t="shared" si="2"/>
        <v>0</v>
      </c>
    </row>
    <row r="13" spans="1:14" ht="16">
      <c r="A13" s="4">
        <f t="shared" si="0"/>
        <v>4</v>
      </c>
      <c r="B13" s="61" t="s">
        <v>12</v>
      </c>
      <c r="C13" s="62" t="s">
        <v>11</v>
      </c>
      <c r="D13" s="65">
        <v>271</v>
      </c>
      <c r="E13" s="20"/>
      <c r="F13" s="6">
        <v>19</v>
      </c>
      <c r="G13" s="7">
        <v>18</v>
      </c>
      <c r="H13" s="8">
        <v>20</v>
      </c>
      <c r="I13" s="9"/>
      <c r="J13" s="3">
        <f t="shared" si="1"/>
        <v>0</v>
      </c>
      <c r="K13" s="26" t="s">
        <v>33</v>
      </c>
      <c r="L13" s="20"/>
      <c r="M13" s="3">
        <f>IF(L13="",0,IF(L13=SUMIF(B4:B17,"France",F4:F17)+SUMIF(B4:B17,"France",G4:G17),1,0))</f>
        <v>0</v>
      </c>
      <c r="N13" s="27">
        <f t="shared" si="2"/>
        <v>0</v>
      </c>
    </row>
    <row r="14" spans="1:14" ht="32">
      <c r="A14" s="4">
        <f t="shared" si="0"/>
        <v>9</v>
      </c>
      <c r="B14" s="61" t="s">
        <v>19</v>
      </c>
      <c r="C14" s="62" t="s">
        <v>9</v>
      </c>
      <c r="D14" s="65">
        <v>241</v>
      </c>
      <c r="E14" s="20"/>
      <c r="F14" s="6">
        <v>8</v>
      </c>
      <c r="G14" s="7">
        <v>7</v>
      </c>
      <c r="H14" s="8">
        <v>4</v>
      </c>
      <c r="I14" s="9"/>
      <c r="J14" s="3">
        <f t="shared" si="1"/>
        <v>0</v>
      </c>
      <c r="K14" s="26" t="s">
        <v>128</v>
      </c>
      <c r="L14" s="20"/>
      <c r="M14" s="3">
        <f>IF(L14="",0,IF(L14=SUMIFS(D4:D17,G4:G17,"&gt;5",H4:H17,"&gt;10"),1,0))</f>
        <v>0</v>
      </c>
      <c r="N14" s="27">
        <f t="shared" si="2"/>
        <v>0</v>
      </c>
    </row>
    <row r="15" spans="1:14" ht="16">
      <c r="A15" s="4">
        <f t="shared" si="0"/>
        <v>8</v>
      </c>
      <c r="B15" s="61" t="s">
        <v>16</v>
      </c>
      <c r="C15" s="62" t="s">
        <v>11</v>
      </c>
      <c r="D15" s="65">
        <v>205</v>
      </c>
      <c r="E15" s="20"/>
      <c r="F15" s="6">
        <v>9</v>
      </c>
      <c r="G15" s="7">
        <v>3</v>
      </c>
      <c r="H15" s="8">
        <v>9</v>
      </c>
      <c r="I15" s="9"/>
      <c r="J15" s="3">
        <f t="shared" si="1"/>
        <v>0</v>
      </c>
      <c r="K15" s="26" t="s">
        <v>34</v>
      </c>
      <c r="L15" s="20"/>
      <c r="M15" s="3">
        <f>IF(L15="",0,IF(L15=SUM(F4:F17,H4:H17),1,0))</f>
        <v>0</v>
      </c>
      <c r="N15" s="27">
        <f t="shared" si="2"/>
        <v>0</v>
      </c>
    </row>
    <row r="16" spans="1:14" ht="32">
      <c r="A16" s="4">
        <f t="shared" si="0"/>
        <v>14</v>
      </c>
      <c r="B16" s="63" t="s">
        <v>25</v>
      </c>
      <c r="C16" s="64" t="s">
        <v>9</v>
      </c>
      <c r="D16" s="66">
        <v>86</v>
      </c>
      <c r="E16" s="20"/>
      <c r="F16" s="10">
        <v>5</v>
      </c>
      <c r="G16" s="11">
        <v>3</v>
      </c>
      <c r="H16" s="12">
        <v>2</v>
      </c>
      <c r="I16" s="13"/>
      <c r="J16" s="3">
        <f t="shared" si="1"/>
        <v>0</v>
      </c>
      <c r="K16" s="26" t="s">
        <v>112</v>
      </c>
      <c r="L16" s="20"/>
      <c r="M16" s="3">
        <f>IF(L16="",0,IF(L16=SUMIF(A4:A17,"&gt;=13",I4:I17),1,0))</f>
        <v>0</v>
      </c>
      <c r="N16" s="27">
        <f t="shared" si="2"/>
        <v>0</v>
      </c>
    </row>
    <row r="17" spans="1:14" ht="33" thickBot="1">
      <c r="A17" s="4">
        <f t="shared" si="0"/>
        <v>13</v>
      </c>
      <c r="B17" s="63" t="s">
        <v>24</v>
      </c>
      <c r="C17" s="64" t="s">
        <v>8</v>
      </c>
      <c r="D17" s="66">
        <v>63</v>
      </c>
      <c r="E17" s="20"/>
      <c r="F17" s="10">
        <v>6</v>
      </c>
      <c r="G17" s="11">
        <v>3</v>
      </c>
      <c r="H17" s="12">
        <v>2</v>
      </c>
      <c r="I17" s="13"/>
      <c r="J17" s="3">
        <f t="shared" si="1"/>
        <v>0</v>
      </c>
      <c r="K17" s="26" t="s">
        <v>36</v>
      </c>
      <c r="L17" s="20"/>
      <c r="M17" s="3">
        <f>IF(L17="",0,IF(L17=SUMIF(I4:I17,"&gt;50",D4:D17),1,0))</f>
        <v>0</v>
      </c>
      <c r="N17" s="27">
        <f t="shared" si="2"/>
        <v>0</v>
      </c>
    </row>
    <row r="18" spans="1:14" ht="33" thickTop="1">
      <c r="A18" s="103" t="s">
        <v>26</v>
      </c>
      <c r="B18" s="104"/>
      <c r="C18" s="104"/>
      <c r="D18" s="104"/>
      <c r="E18" s="105"/>
      <c r="F18" s="15"/>
      <c r="G18" s="16"/>
      <c r="H18" s="17"/>
      <c r="I18" s="14"/>
      <c r="J18" s="3">
        <f t="shared" si="1"/>
        <v>0</v>
      </c>
      <c r="K18" s="26" t="s">
        <v>63</v>
      </c>
      <c r="L18" s="20"/>
      <c r="M18" s="3">
        <f>IF(L18="",0,IF(L18=SUMIFS(D4:D17,A4:A17,"=9",I4:I17,"&gt;=20"),1,0))</f>
        <v>0</v>
      </c>
      <c r="N18" s="27"/>
    </row>
    <row r="19" spans="1:14">
      <c r="D19" s="3">
        <f>IF(D18="",0,IF(D18=SUM(D4:D17),1,0))</f>
        <v>0</v>
      </c>
      <c r="E19" s="3"/>
      <c r="F19" s="3">
        <f t="shared" ref="F19:I19" si="3">IF(F18="",0,IF(F18=SUM(F4:F17),1,0))</f>
        <v>0</v>
      </c>
      <c r="G19" s="3">
        <f t="shared" si="3"/>
        <v>0</v>
      </c>
      <c r="H19" s="3">
        <f t="shared" si="3"/>
        <v>0</v>
      </c>
      <c r="I19" s="3">
        <f t="shared" si="3"/>
        <v>0</v>
      </c>
    </row>
    <row r="21" spans="1:14">
      <c r="H21" s="2"/>
    </row>
  </sheetData>
  <sheetProtection algorithmName="SHA-512" hashValue="AjaGRHYdRzkf+KhkGGN3nOECgBqyqXA88nwDm4371+Bg4Tl6pEHYHVxRSPYTK7hUBaoxXI3+jZ3xoKzH5Djm9w==" saltValue="YCvhnzlAM1ufoZ6zsrjdqw==" spinCount="100000" sheet="1" objects="1" scenarios="1" formatColumns="0" formatRows="0" selectLockedCells="1"/>
  <mergeCells count="4">
    <mergeCell ref="M1:M3"/>
    <mergeCell ref="K1:L1"/>
    <mergeCell ref="A1:I1"/>
    <mergeCell ref="A18:E18"/>
  </mergeCells>
  <conditionalFormatting sqref="A1:I1">
    <cfRule type="expression" dxfId="11" priority="2" stopIfTrue="1">
      <formula>$J$1="Ok"</formula>
    </cfRule>
    <cfRule type="expression" dxfId="10" priority="3" stopIfTrue="1">
      <formula>ISNUMBER($J$1)</formula>
    </cfRule>
  </conditionalFormatting>
  <conditionalFormatting sqref="E4:E17">
    <cfRule type="expression" dxfId="9" priority="1">
      <formula>$N4=1</formula>
    </cfRule>
  </conditionalFormatting>
  <conditionalFormatting sqref="F18:I18">
    <cfRule type="expression" dxfId="8" priority="8">
      <formula>F$19=1</formula>
    </cfRule>
  </conditionalFormatting>
  <conditionalFormatting sqref="I4:I17">
    <cfRule type="expression" dxfId="7" priority="9">
      <formula>$J4=1</formula>
    </cfRule>
  </conditionalFormatting>
  <conditionalFormatting sqref="K4:L18">
    <cfRule type="expression" dxfId="6" priority="10">
      <formula>$M4=1</formula>
    </cfRule>
  </conditionalFormatting>
  <dataValidations count="1">
    <dataValidation allowBlank="1" showInputMessage="1" showErrorMessage="1" promptTitle="Consignes - Niveau Professionnel" prompt="Tu dois trouver le bon résultat dans chaque cellule rouge grâce aux fonctions vues précédemment. Tu es livré à toi-même, courage !_x000a__x000a_Une bonne réponse affiche une cellule bleue._x000a__x000a_Tu débloques la citation lorsque toutes les cellules sont bleues." sqref="M1" xr:uid="{BB37A408-7027-CB48-BBB7-4FB5B6DEE155}"/>
  </dataValidations>
  <hyperlinks>
    <hyperlink ref="K1" r:id="rId1" display="Forme-toi sur Excel avec Morpheus" xr:uid="{F5010053-E478-8F43-B248-387CD43CCC0E}"/>
    <hyperlink ref="K1:L1" r:id="rId2" display="Clique ici pour voir la correction en vidéo" xr:uid="{2A5BEE55-208B-CE46-8D8D-7F84BA371DAF}"/>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395C-7B0B-475B-BADD-64A055DCE904}">
  <sheetPr>
    <tabColor theme="1"/>
  </sheetPr>
  <dimension ref="A1:N19"/>
  <sheetViews>
    <sheetView showGridLines="0" zoomScaleNormal="100" workbookViewId="0">
      <pane ySplit="3" topLeftCell="A4" activePane="bottomLeft" state="frozen"/>
      <selection activeCell="M1" sqref="M1:M3"/>
      <selection pane="bottomLeft" activeCell="M1" sqref="M1:M3"/>
    </sheetView>
  </sheetViews>
  <sheetFormatPr baseColWidth="10" defaultColWidth="11.5" defaultRowHeight="15"/>
  <cols>
    <col min="1" max="1" width="11.83203125" style="1" customWidth="1"/>
    <col min="2" max="2" width="12.83203125" style="1" customWidth="1"/>
    <col min="3" max="4" width="10.83203125" style="1" customWidth="1"/>
    <col min="5" max="5" width="20.83203125" style="1" customWidth="1"/>
    <col min="6" max="9" width="10.83203125" style="1" customWidth="1"/>
    <col min="10" max="10" width="3.83203125" style="1" customWidth="1"/>
    <col min="11" max="11" width="52.83203125" style="1" customWidth="1"/>
    <col min="12" max="12" width="13.83203125" style="1" customWidth="1"/>
    <col min="13" max="13" width="3.83203125" style="1" customWidth="1"/>
    <col min="14" max="16384" width="11.5" style="1"/>
  </cols>
  <sheetData>
    <row r="1" spans="1:14" ht="34" customHeight="1">
      <c r="A1" s="98" t="str">
        <f>IF(J1="Ok","« J’essaie toujours de faire ce que je ne sais pas faire, c’est ainsi que j’espère apprendre à faire. »
Pablo Picasso, Peintre",
IF(J1=1,"Valide l'entraînement, le niveau débutant, intermédiaire et professionnel pour débloquer la citation.",
IF(J1=1,"Valide l'entraînement, le niveau débutant, intermédiaire et professionnel pour débloquer la citation.",
IF(J1=2,"Valide l'entraînement, le niveau débutant et intermédiaire pour débloquer la citation.",
IF(J1=3,"Valide l'entraînement, le niveau débutant et professionnel pour débloquer la citation.",
IF(J1=4,"Valide le niveau débutant, intermédiaire et professionnel pour débloquer la citation.",
IF(J1=5,"Valide le niveau débutant, intermédiaire et professionnel pour débloquer la citation.",
IF(J1=6,"Valide l'entraînement et le niveau débutant pour débloquer la citation.",
IF(J1=7,"Valide l'entraînement et le niveau intermédiaire pour débloquer la citation.",
IF(J1=8,"Valide l'entraînement et le niveau professionnel pour débloquer la citation.",
IF(J1=9,"Valide le niveau débutant et intermédiaire pour débloquer la citation.",
IF(J1=10,"Valide le niveau débutant et professionnel pour débloquer la citation.",
IF(J1=11,"Valide le niveau intermédiaire et professionnel pour débloquer la citation.",
IF(J1=12,"Valide l'entraînement pour débloquer la citation.",
IF(J1=13,"Valide le niveau débutant pour débloquer la citation.",
IF(J1=14,"Valide le niveau intermédiaire pour débloquer la citation.",
IF(J1=15,"Valide le niveau professionnel pour débloquer la citation.","")))))))))))))))))</f>
        <v>Valide l'entraînement, le niveau débutant, intermédiaire et professionnel pour débloquer la citation.</v>
      </c>
      <c r="B1" s="98"/>
      <c r="C1" s="98"/>
      <c r="D1" s="98"/>
      <c r="E1" s="98"/>
      <c r="F1" s="98"/>
      <c r="G1" s="98"/>
      <c r="H1" s="98"/>
      <c r="I1" s="98"/>
      <c r="J1" s="27">
        <f>IF(AND(LEFT(Entraînement!A1,1)="V",LEFT(Débutant!A1,1)="V",LEFT(Intermédiaire!A1,1)="V",LEFT(Professionnel!A1,1)="V"),1,
IF(AND(LEFT(Entraînement!A1,1)="V",LEFT(Débutant!A1,1)="V",LEFT(Intermédiaire!A1,1)="V"),2,
IF(AND(LEFT(Entraînement!A1,1)="V",LEFT(Débutant!A1,1)="V",LEFT(Professionnel!A1,1)="V"),3,
IF(AND(LEFT(Entraînement!A1,1)="V",LEFT(Intermédiaire!A1,1)="V",LEFT(Professionnel!A1,1)="V"),4,
IF(AND(LEFT(Débutant!A1,1)="V",LEFT(Intermédiaire!A1,1)="V",LEFT(Professionnel!A1,1)="V"),5,
IF(AND(LEFT(Entraînement!A1,1)="V",LEFT(Débutant!A1,1)="V"),6,
IF(AND(LEFT(Entraînement!A1,1)="V",LEFT(Intermédiaire!A1,1)="V"),7,
IF(AND(LEFT(Entraînement!A1,1)="V",LEFT(Professionnel!A1,1)="V"),8,
IF(AND(LEFT(Débutant!A1,1)="V",LEFT(Intermédiaire!A1,1)="V"),9,
IF(AND(LEFT(Débutant!A1,1)="V",LEFT(Professionnel!A1,1)="V"),10,
IF(AND(LEFT(Intermédiaire!A1,1)="V",LEFT(Professionnel!A1,1)="V"),11,
IF(LEFT(Entraînement!A1,1)="V",12,
IF(LEFT(Débutant!A1,1)="V",13,
IF(LEFT(Intermédiaire!A1,1)="V",14,
IF(LEFT(Professionnel!A1,1)="V",15,"Ok")))))))))))))))</f>
        <v>1</v>
      </c>
      <c r="K1" s="102" t="s">
        <v>116</v>
      </c>
      <c r="L1" s="102"/>
      <c r="M1" s="76" t="s">
        <v>28</v>
      </c>
    </row>
    <row r="2" spans="1:14">
      <c r="L2" s="41"/>
      <c r="M2" s="109"/>
    </row>
    <row r="3" spans="1:14" ht="32">
      <c r="A3" s="30" t="s">
        <v>4</v>
      </c>
      <c r="B3" s="31" t="s">
        <v>5</v>
      </c>
      <c r="C3" s="32" t="s">
        <v>6</v>
      </c>
      <c r="D3" s="34" t="s">
        <v>62</v>
      </c>
      <c r="E3" s="36" t="s">
        <v>120</v>
      </c>
      <c r="F3" s="34" t="s">
        <v>58</v>
      </c>
      <c r="G3" s="35" t="s">
        <v>59</v>
      </c>
      <c r="H3" s="36" t="s">
        <v>60</v>
      </c>
      <c r="I3" s="33" t="s">
        <v>61</v>
      </c>
      <c r="K3" s="28" t="s">
        <v>30</v>
      </c>
      <c r="L3" s="40" t="s">
        <v>29</v>
      </c>
      <c r="M3" s="78"/>
    </row>
    <row r="4" spans="1:14" ht="16">
      <c r="A4" s="4">
        <f t="shared" ref="A4:A17" si="0">RANK(F4,$F$4:$F$17,0)</f>
        <v>1</v>
      </c>
      <c r="B4" s="61" t="s">
        <v>7</v>
      </c>
      <c r="C4" s="62" t="s">
        <v>8</v>
      </c>
      <c r="D4" s="6">
        <v>554</v>
      </c>
      <c r="E4" s="20">
        <f>SUMIF(C$4:C$17,C4,D$4:D$17)</f>
        <v>617</v>
      </c>
      <c r="F4" s="6">
        <v>46</v>
      </c>
      <c r="G4" s="7">
        <v>37</v>
      </c>
      <c r="H4" s="8">
        <v>38</v>
      </c>
      <c r="I4" s="9">
        <f>SUM(F4:H4)</f>
        <v>121</v>
      </c>
      <c r="J4" s="3">
        <f>IF(I4="",0,IF(I4=SUM(F4:H4),1,0))</f>
        <v>1</v>
      </c>
      <c r="K4" s="26" t="s">
        <v>22</v>
      </c>
      <c r="L4" s="60">
        <f>SUMIF(C4:C17,"Asie",I4:I17)</f>
        <v>189</v>
      </c>
      <c r="M4" s="3">
        <f>IF(L4="",0,IF(L4=SUMIF(C4:C17,"Asie",I4:I17),1,0))</f>
        <v>1</v>
      </c>
      <c r="N4" s="27">
        <f>IF(E4="",0,IF(E4=SUMIF(C$4:C$17,C4,D$4:D$17),1,0))</f>
        <v>1</v>
      </c>
    </row>
    <row r="5" spans="1:14" ht="16">
      <c r="A5" s="4">
        <f t="shared" si="0"/>
        <v>5</v>
      </c>
      <c r="B5" s="61" t="s">
        <v>13</v>
      </c>
      <c r="C5" s="62" t="s">
        <v>9</v>
      </c>
      <c r="D5" s="6">
        <v>425</v>
      </c>
      <c r="E5" s="20">
        <f t="shared" ref="E5:E17" si="1">SUMIF(C$4:C$17,C5,D$4:D$17)</f>
        <v>2133</v>
      </c>
      <c r="F5" s="6">
        <v>17</v>
      </c>
      <c r="G5" s="7">
        <v>10</v>
      </c>
      <c r="H5" s="8">
        <v>15</v>
      </c>
      <c r="I5" s="9">
        <f t="shared" ref="I5:I17" si="2">SUM(F5:H5)</f>
        <v>42</v>
      </c>
      <c r="J5" s="3">
        <f t="shared" ref="J5:J17" si="3">IF(I5="",0,IF(I5=SUM(F5:H5),1,0))</f>
        <v>1</v>
      </c>
      <c r="K5" s="26" t="s">
        <v>31</v>
      </c>
      <c r="L5" s="60">
        <f>SUMIF(C4:C17,"Amérique",D4:D17)</f>
        <v>617</v>
      </c>
      <c r="M5" s="3">
        <f>IF(L5="",0,IF(L5=SUMIF(C4:C17,"Amérique",D4:D17),1,0))</f>
        <v>1</v>
      </c>
      <c r="N5" s="27">
        <f>IF(E5="",0,IF(E5=SUMIF(C$4:C$17,C5,D$4:D$17),1,0))</f>
        <v>1</v>
      </c>
    </row>
    <row r="6" spans="1:14" ht="32">
      <c r="A6" s="4">
        <f t="shared" si="0"/>
        <v>9</v>
      </c>
      <c r="B6" s="61" t="s">
        <v>20</v>
      </c>
      <c r="C6" s="62" t="s">
        <v>21</v>
      </c>
      <c r="D6" s="6">
        <v>424</v>
      </c>
      <c r="E6" s="20">
        <f t="shared" si="1"/>
        <v>424</v>
      </c>
      <c r="F6" s="6">
        <v>8</v>
      </c>
      <c r="G6" s="7">
        <v>11</v>
      </c>
      <c r="H6" s="8">
        <v>10</v>
      </c>
      <c r="I6" s="9">
        <f t="shared" si="2"/>
        <v>29</v>
      </c>
      <c r="J6" s="3">
        <f t="shared" si="3"/>
        <v>1</v>
      </c>
      <c r="K6" s="26" t="s">
        <v>37</v>
      </c>
      <c r="L6" s="60">
        <f>SUMIFS(F4:F17,C4:C17,"Europe",D4:D17,"&gt;=366")</f>
        <v>54</v>
      </c>
      <c r="M6" s="3">
        <f>IF(L6="",0,IF(L6=SUMIFS(F4:F17,C4:C17,"Europe",D4:D17,"&gt;=366"),1,0))</f>
        <v>1</v>
      </c>
      <c r="N6" s="27">
        <f t="shared" ref="N6:N17" si="4">IF(E6="",0,IF(E6=SUMIF(C$4:C$17,C6,D$4:D$17),1,0))</f>
        <v>1</v>
      </c>
    </row>
    <row r="7" spans="1:14" ht="16">
      <c r="A7" s="4">
        <f t="shared" si="0"/>
        <v>3</v>
      </c>
      <c r="B7" s="61" t="s">
        <v>10</v>
      </c>
      <c r="C7" s="62" t="s">
        <v>11</v>
      </c>
      <c r="D7" s="6">
        <v>413</v>
      </c>
      <c r="E7" s="20">
        <f t="shared" si="1"/>
        <v>1219</v>
      </c>
      <c r="F7" s="6">
        <v>26</v>
      </c>
      <c r="G7" s="7">
        <v>18</v>
      </c>
      <c r="H7" s="8">
        <v>26</v>
      </c>
      <c r="I7" s="9">
        <f t="shared" si="2"/>
        <v>70</v>
      </c>
      <c r="J7" s="3">
        <f t="shared" si="3"/>
        <v>1</v>
      </c>
      <c r="K7" s="26" t="s">
        <v>17</v>
      </c>
      <c r="L7" s="60">
        <f>SUM(I4:I17)</f>
        <v>575</v>
      </c>
      <c r="M7" s="3">
        <f>IF(L7="",0,IF(L7=SUM(I4:I17),1,0))</f>
        <v>1</v>
      </c>
      <c r="N7" s="27">
        <f t="shared" si="4"/>
        <v>1</v>
      </c>
    </row>
    <row r="8" spans="1:14" ht="16">
      <c r="A8" s="4">
        <f t="shared" si="0"/>
        <v>7</v>
      </c>
      <c r="B8" s="61" t="s">
        <v>15</v>
      </c>
      <c r="C8" s="62" t="s">
        <v>9</v>
      </c>
      <c r="D8" s="6">
        <v>396</v>
      </c>
      <c r="E8" s="20">
        <f t="shared" si="1"/>
        <v>2133</v>
      </c>
      <c r="F8" s="6">
        <v>10</v>
      </c>
      <c r="G8" s="7">
        <v>18</v>
      </c>
      <c r="H8" s="8">
        <v>14</v>
      </c>
      <c r="I8" s="9">
        <f t="shared" si="2"/>
        <v>42</v>
      </c>
      <c r="J8" s="3">
        <f t="shared" si="3"/>
        <v>1</v>
      </c>
      <c r="K8" s="26" t="s">
        <v>32</v>
      </c>
      <c r="L8" s="60">
        <f>SUMIF(A4:A17,"&lt;=3",I4:I17)</f>
        <v>258</v>
      </c>
      <c r="M8" s="3">
        <f>IF(L8="",0,IF(L8=SUMIF(A4:A17,"&lt;=3",I4:I17),1,0))</f>
        <v>1</v>
      </c>
      <c r="N8" s="27">
        <f t="shared" si="4"/>
        <v>1</v>
      </c>
    </row>
    <row r="9" spans="1:14" ht="32">
      <c r="A9" s="4">
        <f t="shared" si="0"/>
        <v>2</v>
      </c>
      <c r="B9" s="61" t="s">
        <v>57</v>
      </c>
      <c r="C9" s="62" t="s">
        <v>9</v>
      </c>
      <c r="D9" s="6">
        <v>366</v>
      </c>
      <c r="E9" s="20">
        <f t="shared" si="1"/>
        <v>2133</v>
      </c>
      <c r="F9" s="6">
        <v>27</v>
      </c>
      <c r="G9" s="7">
        <v>23</v>
      </c>
      <c r="H9" s="8">
        <v>17</v>
      </c>
      <c r="I9" s="9">
        <f t="shared" si="2"/>
        <v>67</v>
      </c>
      <c r="J9" s="3">
        <f t="shared" si="3"/>
        <v>1</v>
      </c>
      <c r="K9" s="26" t="s">
        <v>111</v>
      </c>
      <c r="L9" s="60">
        <f>SUMIFS(H4:H17,C4:C17,"Europe",F4:F17,"&lt;10")</f>
        <v>20</v>
      </c>
      <c r="M9" s="3">
        <f>IF(L9="",0,IF(L9=SUMIFS(H4:H17,C4:C17,"Europe",F4:F17,"&lt;10"),1,0))</f>
        <v>1</v>
      </c>
      <c r="N9" s="27">
        <f t="shared" si="4"/>
        <v>1</v>
      </c>
    </row>
    <row r="10" spans="1:14" ht="16">
      <c r="A10" s="4">
        <f t="shared" si="0"/>
        <v>6</v>
      </c>
      <c r="B10" s="61" t="s">
        <v>14</v>
      </c>
      <c r="C10" s="62" t="s">
        <v>11</v>
      </c>
      <c r="D10" s="6">
        <v>330</v>
      </c>
      <c r="E10" s="20">
        <f t="shared" si="1"/>
        <v>1219</v>
      </c>
      <c r="F10" s="6">
        <v>12</v>
      </c>
      <c r="G10" s="7">
        <v>8</v>
      </c>
      <c r="H10" s="8">
        <v>21</v>
      </c>
      <c r="I10" s="9">
        <f t="shared" si="2"/>
        <v>41</v>
      </c>
      <c r="J10" s="3">
        <f t="shared" si="3"/>
        <v>1</v>
      </c>
      <c r="K10" s="26" t="s">
        <v>27</v>
      </c>
      <c r="L10" s="60">
        <f>SUM(D4:D17)</f>
        <v>4393</v>
      </c>
      <c r="M10" s="3">
        <f>IF(L10="",0,IF(L10=SUM(D4:D17),1,0))</f>
        <v>1</v>
      </c>
      <c r="N10" s="27">
        <f t="shared" si="4"/>
        <v>1</v>
      </c>
    </row>
    <row r="11" spans="1:14" ht="16">
      <c r="A11" s="4">
        <f t="shared" si="0"/>
        <v>9</v>
      </c>
      <c r="B11" s="61" t="s">
        <v>18</v>
      </c>
      <c r="C11" s="62" t="s">
        <v>9</v>
      </c>
      <c r="D11" s="6">
        <v>313</v>
      </c>
      <c r="E11" s="20">
        <f t="shared" si="1"/>
        <v>2133</v>
      </c>
      <c r="F11" s="6">
        <v>8</v>
      </c>
      <c r="G11" s="7">
        <v>12</v>
      </c>
      <c r="H11" s="8">
        <v>8</v>
      </c>
      <c r="I11" s="9">
        <f t="shared" si="2"/>
        <v>28</v>
      </c>
      <c r="J11" s="3">
        <f t="shared" si="3"/>
        <v>1</v>
      </c>
      <c r="K11" s="26" t="s">
        <v>35</v>
      </c>
      <c r="L11" s="60">
        <f>SUMIF(A4:A17,"=9",F4:F17)</f>
        <v>24</v>
      </c>
      <c r="M11" s="3">
        <f>IF(L11="",0,IF(L11=SUMIF(A4:A17,"=9",F4:F17),1,0))</f>
        <v>1</v>
      </c>
      <c r="N11" s="27">
        <f t="shared" si="4"/>
        <v>1</v>
      </c>
    </row>
    <row r="12" spans="1:14" ht="32">
      <c r="A12" s="4">
        <f t="shared" si="0"/>
        <v>12</v>
      </c>
      <c r="B12" s="61" t="s">
        <v>23</v>
      </c>
      <c r="C12" s="62" t="s">
        <v>9</v>
      </c>
      <c r="D12" s="6">
        <v>306</v>
      </c>
      <c r="E12" s="20">
        <f t="shared" si="1"/>
        <v>2133</v>
      </c>
      <c r="F12" s="6">
        <v>7</v>
      </c>
      <c r="G12" s="7">
        <v>4</v>
      </c>
      <c r="H12" s="8">
        <v>6</v>
      </c>
      <c r="I12" s="9">
        <f t="shared" si="2"/>
        <v>17</v>
      </c>
      <c r="J12" s="3">
        <f t="shared" si="3"/>
        <v>1</v>
      </c>
      <c r="K12" s="26" t="s">
        <v>38</v>
      </c>
      <c r="L12" s="60">
        <f>SUMIFS(G4:G17,C4:C17,"Asie",D4:D17,"&gt;=271")</f>
        <v>44</v>
      </c>
      <c r="M12" s="3">
        <f>IF(L12="",0,IF(L12=SUMIFS(G4:G17,C4:C17,"Asie",D4:D17,"&gt;=271"),1,0))</f>
        <v>1</v>
      </c>
      <c r="N12" s="27">
        <f t="shared" si="4"/>
        <v>1</v>
      </c>
    </row>
    <row r="13" spans="1:14" ht="16">
      <c r="A13" s="4">
        <f t="shared" si="0"/>
        <v>4</v>
      </c>
      <c r="B13" s="61" t="s">
        <v>12</v>
      </c>
      <c r="C13" s="62" t="s">
        <v>11</v>
      </c>
      <c r="D13" s="6">
        <v>271</v>
      </c>
      <c r="E13" s="20">
        <f t="shared" si="1"/>
        <v>1219</v>
      </c>
      <c r="F13" s="6">
        <v>19</v>
      </c>
      <c r="G13" s="7">
        <v>18</v>
      </c>
      <c r="H13" s="8">
        <v>20</v>
      </c>
      <c r="I13" s="9">
        <f t="shared" si="2"/>
        <v>57</v>
      </c>
      <c r="J13" s="3">
        <f t="shared" si="3"/>
        <v>1</v>
      </c>
      <c r="K13" s="26" t="s">
        <v>33</v>
      </c>
      <c r="L13" s="60">
        <f>SUMIF(B4:B17,"France",F4:F17)+SUMIF(B4:B17,"France",G4:G17)</f>
        <v>28</v>
      </c>
      <c r="M13" s="3">
        <f>IF(L13="",0,IF(L13=SUMIF(B4:B17,"France",F4:F17)+SUMIF(B4:B17,"France",G4:G17),1,0))</f>
        <v>1</v>
      </c>
      <c r="N13" s="27">
        <f t="shared" si="4"/>
        <v>1</v>
      </c>
    </row>
    <row r="14" spans="1:14" ht="32">
      <c r="A14" s="4">
        <f t="shared" si="0"/>
        <v>9</v>
      </c>
      <c r="B14" s="61" t="s">
        <v>19</v>
      </c>
      <c r="C14" s="62" t="s">
        <v>9</v>
      </c>
      <c r="D14" s="6">
        <v>241</v>
      </c>
      <c r="E14" s="20">
        <f t="shared" si="1"/>
        <v>2133</v>
      </c>
      <c r="F14" s="6">
        <v>8</v>
      </c>
      <c r="G14" s="7">
        <v>7</v>
      </c>
      <c r="H14" s="8">
        <v>4</v>
      </c>
      <c r="I14" s="9">
        <f t="shared" si="2"/>
        <v>19</v>
      </c>
      <c r="J14" s="3">
        <f t="shared" si="3"/>
        <v>1</v>
      </c>
      <c r="K14" s="26" t="s">
        <v>128</v>
      </c>
      <c r="L14" s="60">
        <f>SUMIFS(D4:D17,G4:G17,"&gt;5",H4:H17,"&gt;10")</f>
        <v>2755</v>
      </c>
      <c r="M14" s="3">
        <f>IF(L14="",0,IF(L14=SUMIFS(D4:D17,G4:G17,"&gt;5",H4:H17,"&gt;10"),1,0))</f>
        <v>1</v>
      </c>
      <c r="N14" s="27">
        <f t="shared" si="4"/>
        <v>1</v>
      </c>
    </row>
    <row r="15" spans="1:14" ht="16">
      <c r="A15" s="4">
        <f t="shared" si="0"/>
        <v>8</v>
      </c>
      <c r="B15" s="61" t="s">
        <v>16</v>
      </c>
      <c r="C15" s="62" t="s">
        <v>11</v>
      </c>
      <c r="D15" s="6">
        <v>205</v>
      </c>
      <c r="E15" s="20">
        <f t="shared" si="1"/>
        <v>1219</v>
      </c>
      <c r="F15" s="6">
        <v>9</v>
      </c>
      <c r="G15" s="7">
        <v>3</v>
      </c>
      <c r="H15" s="8">
        <v>9</v>
      </c>
      <c r="I15" s="9">
        <f t="shared" si="2"/>
        <v>21</v>
      </c>
      <c r="J15" s="3">
        <f t="shared" si="3"/>
        <v>1</v>
      </c>
      <c r="K15" s="26" t="s">
        <v>34</v>
      </c>
      <c r="L15" s="60">
        <f>SUM(F4:F17,H4:H17)</f>
        <v>400</v>
      </c>
      <c r="M15" s="3">
        <f>IF(L15="",0,IF(L15=SUM(F4:F17,H4:H17),1,0))</f>
        <v>1</v>
      </c>
      <c r="N15" s="27">
        <f t="shared" si="4"/>
        <v>1</v>
      </c>
    </row>
    <row r="16" spans="1:14" ht="32">
      <c r="A16" s="4">
        <f t="shared" si="0"/>
        <v>14</v>
      </c>
      <c r="B16" s="63" t="s">
        <v>25</v>
      </c>
      <c r="C16" s="64" t="s">
        <v>9</v>
      </c>
      <c r="D16" s="10">
        <v>86</v>
      </c>
      <c r="E16" s="20">
        <f t="shared" si="1"/>
        <v>2133</v>
      </c>
      <c r="F16" s="10">
        <v>5</v>
      </c>
      <c r="G16" s="11">
        <v>3</v>
      </c>
      <c r="H16" s="12">
        <v>2</v>
      </c>
      <c r="I16" s="13">
        <f t="shared" si="2"/>
        <v>10</v>
      </c>
      <c r="J16" s="3">
        <f t="shared" si="3"/>
        <v>1</v>
      </c>
      <c r="K16" s="26" t="s">
        <v>112</v>
      </c>
      <c r="L16" s="60">
        <f>SUMIF(A4:A17,"&gt;=13",I4:I17)</f>
        <v>21</v>
      </c>
      <c r="M16" s="3">
        <f>IF(L16="",0,IF(L16=SUMIF(A4:A17,"&gt;=13",I4:I17),1,0))</f>
        <v>1</v>
      </c>
      <c r="N16" s="27">
        <f t="shared" si="4"/>
        <v>1</v>
      </c>
    </row>
    <row r="17" spans="1:14" ht="33" thickBot="1">
      <c r="A17" s="4">
        <f t="shared" si="0"/>
        <v>13</v>
      </c>
      <c r="B17" s="63" t="s">
        <v>24</v>
      </c>
      <c r="C17" s="64" t="s">
        <v>8</v>
      </c>
      <c r="D17" s="10">
        <v>63</v>
      </c>
      <c r="E17" s="20">
        <f t="shared" si="1"/>
        <v>617</v>
      </c>
      <c r="F17" s="10">
        <v>6</v>
      </c>
      <c r="G17" s="11">
        <v>3</v>
      </c>
      <c r="H17" s="12">
        <v>2</v>
      </c>
      <c r="I17" s="13">
        <f t="shared" si="2"/>
        <v>11</v>
      </c>
      <c r="J17" s="3">
        <f t="shared" si="3"/>
        <v>1</v>
      </c>
      <c r="K17" s="26" t="s">
        <v>36</v>
      </c>
      <c r="L17" s="60">
        <f>SUMIF(I4:I17,"&gt;50",D4:D17)</f>
        <v>1604</v>
      </c>
      <c r="M17" s="3">
        <f>IF(L17="",0,IF(L17=SUMIF(I4:I17,"&gt;50",D4:D17),1,0))</f>
        <v>1</v>
      </c>
      <c r="N17" s="27">
        <f t="shared" si="4"/>
        <v>1</v>
      </c>
    </row>
    <row r="18" spans="1:14" ht="33" thickTop="1">
      <c r="A18" s="103" t="s">
        <v>26</v>
      </c>
      <c r="B18" s="104"/>
      <c r="C18" s="104"/>
      <c r="D18" s="104"/>
      <c r="E18" s="105"/>
      <c r="F18" s="15">
        <f t="shared" ref="F18:I18" si="5">SUM(F4:F17)</f>
        <v>208</v>
      </c>
      <c r="G18" s="16">
        <f t="shared" si="5"/>
        <v>175</v>
      </c>
      <c r="H18" s="17">
        <f t="shared" si="5"/>
        <v>192</v>
      </c>
      <c r="I18" s="14">
        <f t="shared" si="5"/>
        <v>575</v>
      </c>
      <c r="J18" s="19"/>
      <c r="K18" s="26" t="s">
        <v>63</v>
      </c>
      <c r="L18" s="60">
        <f>SUMIFS(D4:D17,A4:A17,"=9",I4:I17,"&gt;=20")</f>
        <v>737</v>
      </c>
      <c r="M18" s="3">
        <f>IF(L18="",0,IF(L18=SUMIFS(D4:D17,A4:A17,"=9",I4:I17,"&gt;=20"),1,0))</f>
        <v>1</v>
      </c>
      <c r="N18" s="27"/>
    </row>
    <row r="19" spans="1:14">
      <c r="D19" s="3">
        <f>IF(D18="",0,IF(D18=SUM(D4:D17),1,0))</f>
        <v>0</v>
      </c>
      <c r="F19" s="3">
        <f t="shared" ref="F19:I19" si="6">IF(F18="",0,IF(F18=SUM(F4:F17),1,0))</f>
        <v>1</v>
      </c>
      <c r="G19" s="3">
        <f t="shared" si="6"/>
        <v>1</v>
      </c>
      <c r="H19" s="3">
        <f t="shared" si="6"/>
        <v>1</v>
      </c>
      <c r="I19" s="3">
        <f t="shared" si="6"/>
        <v>1</v>
      </c>
    </row>
  </sheetData>
  <sheetProtection algorithmName="SHA-512" hashValue="LpYNbCJ2VyJcceTuIEb6pf21WssnTrZc+N3YN+ALhV6CKLh7lszi3DDEitT84pliQ2o1PHZhp1Yn+aMrHMmVYQ==" saltValue="BQh4v2vN3nskbzAvpA0UKA==" spinCount="100000" sheet="1" objects="1" scenarios="1" formatColumns="0" formatRows="0" selectLockedCells="1"/>
  <mergeCells count="4">
    <mergeCell ref="K1:L1"/>
    <mergeCell ref="A1:I1"/>
    <mergeCell ref="M1:M3"/>
    <mergeCell ref="A18:E18"/>
  </mergeCells>
  <conditionalFormatting sqref="A1:I1">
    <cfRule type="expression" dxfId="5" priority="1" stopIfTrue="1">
      <formula>$J$1="Ok"</formula>
    </cfRule>
    <cfRule type="expression" dxfId="4" priority="2" stopIfTrue="1">
      <formula>ISNUMBER($J$1)</formula>
    </cfRule>
  </conditionalFormatting>
  <conditionalFormatting sqref="E4:E17">
    <cfRule type="expression" dxfId="3" priority="3">
      <formula>$N4=1</formula>
    </cfRule>
  </conditionalFormatting>
  <conditionalFormatting sqref="F18:I18">
    <cfRule type="expression" dxfId="2" priority="7">
      <formula>F$19=1</formula>
    </cfRule>
  </conditionalFormatting>
  <conditionalFormatting sqref="I4:I17">
    <cfRule type="expression" dxfId="1" priority="8">
      <formula>$J4=1</formula>
    </cfRule>
  </conditionalFormatting>
  <conditionalFormatting sqref="K4:L18">
    <cfRule type="expression" dxfId="0" priority="9">
      <formula>$M4=1</formula>
    </cfRule>
  </conditionalFormatting>
  <dataValidations count="22">
    <dataValidation allowBlank="1" showInputMessage="1" showErrorMessage="1" promptTitle="Explication" prompt="Tu veux additionner le total des médailles pour chaque nation (aucun critère). Tu dois donc faire la SOMME du total des médailles d'or, d'argent et de bronze à gauche._x000a__x000a_Tu peux recopier ensuite la cellule I4 jusqu'à I17 pour gagner du temps." sqref="I4:I17" xr:uid="{396A57C5-BAAE-9B45-8EC3-F29FD7CA039F}"/>
    <dataValidation allowBlank="1" showInputMessage="1" showErrorMessage="1" promptTitle="Explication" prompt="Tu veux additionner le total des médailles d'or pour toutes les nations (aucun critère). Tu dois donc faire la SOMME des données de la colonne ci-dessus." sqref="F18" xr:uid="{217AB6B4-7F15-C041-9DC6-37EC3348625E}"/>
    <dataValidation allowBlank="1" showInputMessage="1" showErrorMessage="1" promptTitle="Explication" prompt="Tu veux additionner le total des médailles d'argent pour toutes les nations (aucun critère). Tu dois donc faire la SOMME des données de la colonne ci-dessus." sqref="G18" xr:uid="{6D0E84AC-70BC-844A-88B6-9B2C6508548B}"/>
    <dataValidation allowBlank="1" showInputMessage="1" showErrorMessage="1" promptTitle="Explication" prompt="Tu veux additionner le total des médailles de bronze pour toutes les nations (aucun critère). Tu dois donc faire la SOMME des données de la colonne ci-dessus." sqref="H18" xr:uid="{400ED205-BFB4-EA49-9D8A-C7466A04EA55}"/>
    <dataValidation allowBlank="1" showInputMessage="1" showErrorMessage="1" promptTitle="Explication" prompt="Tu veux additionner le total des médailles pour toutes les nations (aucun critère). Tu dois donc faire la SOMME des données de la colonne ci-dessus (ou la SOMME du total des médailles d'or, d'argent et de bronze à gauche)." sqref="I18" xr:uid="{E6967B39-DD85-0F40-A8B0-44B87C084448}"/>
    <dataValidation allowBlank="1" showInputMessage="1" showErrorMessage="1" promptTitle="Explication" prompt="Tu dois utiliser la fonction SOMME.SI car tu as un seul critère : &quot;&gt;50&quot; pour le total de médailles._x000a__x000a_Pour rappel, le total de sportifs engagés n'est pas un critère, c'est ce que tu veux calculer." sqref="L17" xr:uid="{886F733A-CEDC-5944-9C27-24A9A4D554C5}"/>
    <dataValidation allowBlank="1" showInputMessage="1" showErrorMessage="1" promptTitle="Explication" prompt="Tu dois utiliser la fonction SOMME.SI car tu as un seul critère : &quot;Amérique&quot; pour le continent._x000a__x000a_Dans le critère, les accents doivent être pris en compte._x000a__x000a_Pour rappel, le total de sportifs engagés n'est pas un critère, c'est ce que tu veux calculer." sqref="L5" xr:uid="{E4CBE641-11D9-DE4C-B6BC-37ED9C604F37}"/>
    <dataValidation allowBlank="1" showInputMessage="1" showErrorMessage="1" promptTitle="Explication" prompt="Tu dois utiliser la fonction SOMME car tu n'as aucun critère. Tu dois donc additionner les données de la colonne &quot;Total de médailles&quot;." sqref="L7" xr:uid="{8B1CB380-CC5D-AF4E-BA05-5D4555731DE7}"/>
    <dataValidation allowBlank="1" showInputMessage="1" showErrorMessage="1" promptTitle="Explication" prompt="Tu dois utiliser la fonction SOMME car tu n'as aucun critère. Tu dois donc additionner les données de la colonne &quot;Sportifs engagés&quot;." sqref="L10" xr:uid="{3C7D2B0A-057B-8341-81C7-8740B6AE6388}"/>
    <dataValidation allowBlank="1" showInputMessage="1" showErrorMessage="1" promptTitle="Explication" prompt="Tu dois utiliser la fonction SOMME (aucun critère). Tu dois donc additionner les données de la colonne &quot;Médailles d'or&quot; et &quot;Médailles de bronze&quot;._x000a__x000a_Ces colonnes ne sont pas collées, donc tu dois utiliser le ; pour séparer les plages dans la fonction." sqref="L15" xr:uid="{DD1ED474-716D-E543-985F-CD1046B85861}"/>
    <dataValidation allowBlank="1" showInputMessage="1" showErrorMessage="1" promptTitle="Explication" prompt="Tu dois utiliser la fonction SOMME.SI.ENS car tu as deux critères : &quot;Europe&quot; pour le continent, et &quot;&gt;=366&quot; pour les sportifs engagés._x000a__x000a_Pour rappel, le total de médailles d'or n'est pas un critère, c'est ce que tu veux calculer." sqref="L6" xr:uid="{AF108D76-CA22-9644-9B37-1E4325A2F2AE}"/>
    <dataValidation allowBlank="1" showInputMessage="1" showErrorMessage="1" promptTitle="Explication" prompt="Tu dois utiliser la fonction SOMME.SI.ENS car tu as deux critères : &quot;Europe&quot; pour le continent, et &quot;&lt;10&quot; pour les médailles d'or._x000a__x000a_Pour rappel, le total de médailles de bronze n'est pas un critère, c'est ce que tu veux calculer." sqref="L9" xr:uid="{2982B251-FBEA-8B4E-A71C-8BDC5BB22FD3}"/>
    <dataValidation allowBlank="1" showInputMessage="1" showErrorMessage="1" promptTitle="Explication" prompt="Tu dois utiliser la fonction SOMME.SI.ENS car tu as deux critères : &quot;Asie&quot; pour le continent, et &quot;&gt;=271&quot; pour les sportifs engagés._x000a__x000a_Pour rappel, le total de médailles d'argent n'est pas un critère, c'est ce que tu veux calculer." sqref="L12" xr:uid="{FA730782-F5B0-C947-A9C1-542C23D68CB9}"/>
    <dataValidation allowBlank="1" showInputMessage="1" showErrorMessage="1" promptTitle="Explication" prompt="Tu dois utiliser la fonction SOMME.SI.ENS car tu as deux critères : &quot;&gt;5&quot; pour les médailles d'argent, et &quot;&gt;10&quot; pour les médailles de bronze._x000a__x000a_Pour rappel, le total de sportifs engagés n'est pas un critère, c'est ce que tu veux calculer." sqref="L14" xr:uid="{6A5B3178-B39D-FA46-BBD1-DBC16CD66837}"/>
    <dataValidation allowBlank="1" showInputMessage="1" showErrorMessage="1" promptTitle="Explication" prompt="Tu dois utiliser la fonction SOMME.SI.ENS car tu as deux critères : &quot;=9&quot; pour le classement, et &quot;&gt;=20&quot; pour le total de médailles._x000a__x000a_Pour rappel, le total de sportifs engagés n'est pas un critère, c'est ce que tu veux calculer." sqref="L18" xr:uid="{474EB635-C5D3-3946-9836-E775C4055E99}"/>
    <dataValidation allowBlank="1" showInputMessage="1" showErrorMessage="1" promptTitle="Explication" prompt="Tu dois utiliser la fonction SOMME.SI car tu as un seul critère : &quot;Asie&quot; pour le continent._x000a__x000a_Pour rappel, le total de médailles n'est pas un critère, c'est ce que tu veux calculer." sqref="L4" xr:uid="{39372353-8595-0042-BB21-1A0DA351CFF8}"/>
    <dataValidation allowBlank="1" showInputMessage="1" showErrorMessage="1" promptTitle="Explication" prompt="Tu dois utiliser la fonction SOMME.SI car tu as un seul critère : &quot;&lt;=3&quot; pour le classement._x000a__x000a_Pour rappel, le total de médailles n'est pas un critère, c'est ce que tu veux calculer." sqref="L8" xr:uid="{9A296A2A-3DCC-BF4C-B3C9-52B77584F48F}"/>
    <dataValidation allowBlank="1" showInputMessage="1" showErrorMessage="1" promptTitle="Explication" prompt="Tu dois utiliser la fonction SOMME.SI car tu as un seul critère : &quot;=9&quot; pour le classement._x000a__x000a_Pour rappel, le total de médailles d'or n'est pas un critère, c'est ce que tu veux calculer." sqref="L11" xr:uid="{B38F8FE0-F826-F04B-A276-D0F5CF270D6A}"/>
    <dataValidation allowBlank="1" showInputMessage="1" showErrorMessage="1" promptTitle="Explication" prompt="Tu dois utiliser deux fonctions SOMME.SI et les additionner. Tu as un seul critère commun pour ces deux fonctions : &quot;France&quot; pour la nation._x000a__x000a_Pour rappel, le total de médailles d'or (et d'argent) n'est pas un critère, c'est ce que tu veux calculer." sqref="L13" xr:uid="{D1959782-00EB-0D42-B5EC-50C9D683945B}"/>
    <dataValidation allowBlank="1" showInputMessage="1" showErrorMessage="1" promptTitle="Explication" prompt="Tu dois utiliser la fonction SOMME.SI car tu as un seul critère : &quot;&gt;=13&quot; (ou &quot;&gt;12&quot;) pour le classement._x000a__x000a_Pour rappel, le total de médailles n'est pas un critère, c'est ce que tu veux calculer." sqref="L16" xr:uid="{1D751FCD-8DF5-7D44-8786-882AD871707A}"/>
    <dataValidation allowBlank="1" showInputMessage="1" showErrorMessage="1" promptTitle="Consignes - Correction" prompt="Consulte la correction si tu as des difficultés à trouver les bonnes réponses._x000a__x000a_Un message d'explication s'affiche sur chaque réponse._x000a__x000a_Tu peux également voir la correction en vidéo en cliquant sur &quot;Clique ici pour voir la correction en vidéo&quot;." sqref="M1:M3" xr:uid="{D85F40B6-2F50-F046-A965-7E83280AE71E}"/>
    <dataValidation allowBlank="1" showInputMessage="1" showErrorMessage="1" promptTitle="Explication" prompt="Tu dois utiliser SOMME.SI car tu as un seul critère : le continent._x000a__x000a_Pour recopier la formule jusqu'à E17 :_x000a_- Les plages doivent être figés ($ sur les lignes)._x000a_- Le critère doit être une référence relative car tu veux qu'il s'adapte pour chaque nation." sqref="E4:E17" xr:uid="{EBC0DD8B-981D-6F47-A0F1-D0827311FAED}"/>
  </dataValidations>
  <hyperlinks>
    <hyperlink ref="K1" r:id="rId1" display="Forme-toi sur Excel avec Morpheus" xr:uid="{A8E33F65-48FC-9847-8FC6-372AAFA3C7B3}"/>
    <hyperlink ref="K1:L1" r:id="rId2" display="Clique ici pour voir la correction en vidéo" xr:uid="{99480C97-C408-AA4F-B29D-79CDF6E206D6}"/>
  </hyperlink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i l V P T P H n g A y p A A A A + A A A A B I A H A B D b 2 5 m a W c v U G F j a 2 F n Z S 5 4 b W w g o h g A K K A U A A A A A A A A A A A A A A A A A A A A A A A A A A A A h Y / B C o J A F E V / R W b v v H E 0 K n m O i 6 B V Q h R E W 7 F R h 3 Q M Z 0 z / r U W f 1 C 8 k l N W u 5 b 2 c C + c + b n e M h 7 p y r r I 1 q t E R 8 S g j j t R Z c 1 K 6 i E h n c 3 d B Y o H b N D u n h X R G W J t w M C o i p b W X E K D v e 9 r 7 t G k L 4 I x 5 c E w 2 + 6 y U d e o q b W y q M 0 k + q 9 P / F R F 4 e M k I T m c B D Z Z z R n 3 u I U w 1 J k p / E T 4 a U 4 b w U + K q q 2 z X S p G 3 7 n q H M E W E 9 w v x B F B L A w Q U A A I A C A C K V U 9 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l V P T C i K R 7 g O A A A A E Q A A A B M A H A B G b 3 J t d W x h c y 9 T Z W N 0 a W 9 u M S 5 t I K I Y A C i g F A A A A A A A A A A A A A A A A A A A A A A A A A A A A C t O T S 7 J z M 9 T C I b Q h t Y A U E s B A i 0 A F A A C A A g A i l V P T P H n g A y p A A A A + A A A A B I A A A A A A A A A A A A A A A A A A A A A A E N v b m Z p Z y 9 Q Y W N r Y W d l L n h t b F B L A Q I t A B Q A A g A I A I p V T 0 w P y u m r p A A A A O k A A A A T A A A A A A A A A A A A A A A A A P U A A A B b Q 2 9 u d G V u d F 9 U e X B l c 1 0 u e G 1 s U E s B A i 0 A F A A C A A g A i l V P T 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h H g Y h t r s Z C s X Q 4 l D m I l R 4 A A A A A A g A A A A A A E G Y A A A A B A A A g A A A A 3 c Z o Y U v U 8 t A 7 4 x i B / o / U 0 T j p x w 0 y J O O w h 9 c a O z / j t k k A A A A A D o A A A A A C A A A g A A A A y g L U 4 H x q q 5 J a O h g r a p 1 d B e j S h I Y J O Z 5 6 2 + B I 6 B k V M O J Q A A A A 3 B l o O 5 x x B b Q u o U b / 7 M g e t X A A + 1 M x A h A 3 5 V f k Y E F 4 n v I a l H h h K T C 5 8 T L g Q W y Y w 9 K P 7 E 4 C A Q p p h 0 K D Y K P j Y E c q U n W 3 V 8 3 / 6 4 e W O H 9 L k d J 9 C D F A A A A A y 6 l k A T O q x s y w y A s I t Q B 9 z R h D N t 5 L U j z L 5 5 j M R U 8 T A U l U z B o B S Q i m j S 5 F 4 Q I Z Z R x + Z C + E F Z 2 x E d v x G Z u x U o q L I Q = = < / D a t a M a s h u p > 
</file>

<file path=customXml/itemProps1.xml><?xml version="1.0" encoding="utf-8"?>
<ds:datastoreItem xmlns:ds="http://schemas.openxmlformats.org/officeDocument/2006/customXml" ds:itemID="{65DD8B43-239D-43AB-9D8D-92D9B3610F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Morpheus Formation</vt:lpstr>
      <vt:lpstr>Fonctions</vt:lpstr>
      <vt:lpstr>Entraînement</vt:lpstr>
      <vt:lpstr>Débutant</vt:lpstr>
      <vt:lpstr>Intermédiaire</vt:lpstr>
      <vt:lpstr>Professionnel</vt:lpstr>
      <vt:lpstr>Correction</vt:lpstr>
    </vt:vector>
  </TitlesOfParts>
  <Manager/>
  <Company>Morpheus Formation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PARENT</dc:creator>
  <cp:keywords/>
  <dc:description/>
  <cp:lastModifiedBy>Nicolas PARENT</cp:lastModifiedBy>
  <cp:revision/>
  <dcterms:created xsi:type="dcterms:W3CDTF">2018-02-09T08:15:57Z</dcterms:created>
  <dcterms:modified xsi:type="dcterms:W3CDTF">2024-03-11T23:00:33Z</dcterms:modified>
  <cp:category/>
  <cp:contentStatus/>
</cp:coreProperties>
</file>