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1"/>
  <workbookPr codeName="ThisWorkbook" defaultThemeVersion="166925"/>
  <mc:AlternateContent xmlns:mc="http://schemas.openxmlformats.org/markup-compatibility/2006">
    <mc:Choice Requires="x15">
      <x15ac:absPath xmlns:x15ac="http://schemas.microsoft.com/office/spreadsheetml/2010/11/ac" url="/Users/nico_parent/Library/CloudStorage/GoogleDrive-n.parent@morpheus-formation.fr/Drive partagés/1.MORPHEUS FORMATION/1.Formations/Excel/0.Produits Excel/0.Exercices Excel/"/>
    </mc:Choice>
  </mc:AlternateContent>
  <xr:revisionPtr revIDLastSave="0" documentId="13_ncr:1_{3923A720-BAD5-3C48-A417-828DF2E53551}" xr6:coauthVersionLast="47" xr6:coauthVersionMax="47" xr10:uidLastSave="{00000000-0000-0000-0000-000000000000}"/>
  <bookViews>
    <workbookView xWindow="0" yWindow="500" windowWidth="38400" windowHeight="20020" tabRatio="854" xr2:uid="{3D47C9DC-4F72-4A6D-90A9-984A9DE453F4}"/>
  </bookViews>
  <sheets>
    <sheet name="Morpheus Formation" sheetId="20" r:id="rId1"/>
    <sheet name="Fonctions" sheetId="15" r:id="rId2"/>
    <sheet name="Entraînement" sheetId="13" r:id="rId3"/>
    <sheet name="Débutant" sheetId="19" r:id="rId4"/>
    <sheet name="Intermédiaire" sheetId="18" r:id="rId5"/>
    <sheet name="Professionnel" sheetId="17" r:id="rId6"/>
    <sheet name="Correction" sheetId="11" r:id="rId7"/>
  </sheets>
  <externalReferences>
    <externalReference r:id="rId8"/>
    <externalReference r:id="rId9"/>
  </externalReferences>
  <definedNames>
    <definedName name="_xlnm._FilterDatabase" localSheetId="6" hidden="1">Correction!#REF!</definedName>
    <definedName name="_xlnm._FilterDatabase" localSheetId="3" hidden="1">Débutant!#REF!</definedName>
    <definedName name="_xlnm._FilterDatabase" localSheetId="2" hidden="1">Entraînement!$B$3:$F$3</definedName>
    <definedName name="_xlnm._FilterDatabase" localSheetId="4" hidden="1">Intermédiaire!#REF!</definedName>
    <definedName name="_xlnm._FilterDatabase" localSheetId="5" hidden="1">Professionnel!#REF!</definedName>
    <definedName name="Année">OFFSET('[1]Tab. Amortissement (année)'!$A$2,0,0,COUNT('[1]Tab. Amortissement (année)'!$A$2:$A$100))</definedName>
    <definedName name="Assurance_annuelle">OFFSET('[1]Tab. Amortissement (année)'!$D$2,0,0,COUNT('[1]Tab. Amortissement (année)'!$D$2:$D$100))</definedName>
    <definedName name="Capital_remboursé">OFFSET('[1]Tab. Amortissement (année)'!$F$2,0,0,COUNT('[1]Tab. Amortissement (année)'!$F$2:$F$100))</definedName>
    <definedName name="Hard_Attendu">OFFSET([2]Analyse!$G$17,,,COUNTA([2]Analyse!$G$17:$G$26))</definedName>
    <definedName name="Hard_Evalue">OFFSET([2]Analyse!$H$17,,,COUNTA([2]Analyse!$H$17:$H$26))</definedName>
    <definedName name="Hard_skills">OFFSET([2]Analyse!$F$17,,,COUNTA([2]Analyse!$F$17:$F$26))</definedName>
    <definedName name="Intérêts_annuels">OFFSET('[1]Tab. Amortissement (année)'!$C$2,0,0,COUNT('[1]Tab. Amortissement (année)'!$C$2:$C$100))</definedName>
    <definedName name="Soft_Attendu">OFFSET([2]Analyse!$G$4,,,COUNTA([2]Analyse!$G$4:$G$13))</definedName>
    <definedName name="Soft_Evalue">OFFSET([2]Analyse!$H$4,,,COUNTA([2]Analyse!$H$4:$H$13))</definedName>
    <definedName name="Soft_skills">OFFSET([2]Analyse!$F$4,,,COUNTA([2]Analyse!$F$4:$F$13))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 i="13" l="1"/>
  <c r="K5" i="13"/>
  <c r="M11" i="17"/>
  <c r="M11" i="18"/>
  <c r="L11" i="11"/>
  <c r="M11" i="11" s="1"/>
  <c r="K13" i="13"/>
  <c r="K12" i="13"/>
  <c r="K10" i="13"/>
  <c r="K8" i="13"/>
  <c r="K6" i="13"/>
  <c r="L4" i="11"/>
  <c r="J13" i="13"/>
  <c r="J8" i="13"/>
  <c r="J5" i="13"/>
  <c r="J10" i="13"/>
  <c r="J12" i="13"/>
  <c r="J6" i="13"/>
  <c r="J11" i="13"/>
  <c r="J4" i="13"/>
  <c r="K11" i="13"/>
  <c r="J7" i="13"/>
  <c r="K7" i="13"/>
  <c r="J9" i="13"/>
  <c r="K9" i="13"/>
  <c r="G1" i="13" l="1"/>
  <c r="A1" i="13" s="1"/>
  <c r="J5" i="19"/>
  <c r="J6" i="19"/>
  <c r="J7" i="19"/>
  <c r="J8" i="19"/>
  <c r="J9" i="19"/>
  <c r="J10" i="19"/>
  <c r="J11" i="19"/>
  <c r="J12" i="19"/>
  <c r="J13" i="19"/>
  <c r="J14" i="19"/>
  <c r="J15" i="19"/>
  <c r="J16" i="19"/>
  <c r="J17" i="19"/>
  <c r="J18" i="19"/>
  <c r="J19" i="19"/>
  <c r="J20" i="19"/>
  <c r="J21" i="19"/>
  <c r="J22" i="19"/>
  <c r="J23" i="19"/>
  <c r="J4" i="19"/>
  <c r="M23" i="19"/>
  <c r="M22" i="19"/>
  <c r="M21" i="19"/>
  <c r="M20" i="19"/>
  <c r="M19" i="19"/>
  <c r="M18" i="19"/>
  <c r="M17" i="19"/>
  <c r="M16" i="19"/>
  <c r="M15" i="19"/>
  <c r="M14" i="19"/>
  <c r="M13" i="19"/>
  <c r="M12" i="19"/>
  <c r="M11" i="19"/>
  <c r="M10" i="19"/>
  <c r="M9" i="19"/>
  <c r="M8" i="19"/>
  <c r="M7" i="19"/>
  <c r="M6" i="19"/>
  <c r="M5" i="19"/>
  <c r="M4" i="19"/>
  <c r="J1" i="19" l="1"/>
  <c r="A1" i="19" s="1"/>
  <c r="M23" i="18" l="1"/>
  <c r="J23" i="18"/>
  <c r="M22" i="18"/>
  <c r="J22" i="18"/>
  <c r="M21" i="18"/>
  <c r="J21" i="18"/>
  <c r="M20" i="18"/>
  <c r="J20" i="18"/>
  <c r="M19" i="18"/>
  <c r="J19" i="18"/>
  <c r="M18" i="18"/>
  <c r="J18" i="18"/>
  <c r="M17" i="18"/>
  <c r="J17" i="18"/>
  <c r="M16" i="18"/>
  <c r="J16" i="18"/>
  <c r="M15" i="18"/>
  <c r="J15" i="18"/>
  <c r="M14" i="18"/>
  <c r="J14" i="18"/>
  <c r="M13" i="18"/>
  <c r="J13" i="18"/>
  <c r="M12" i="18"/>
  <c r="J12" i="18"/>
  <c r="J11" i="18"/>
  <c r="M10" i="18"/>
  <c r="J10" i="18"/>
  <c r="M9" i="18"/>
  <c r="J9" i="18"/>
  <c r="M8" i="18"/>
  <c r="J8" i="18"/>
  <c r="M7" i="18"/>
  <c r="J7" i="18"/>
  <c r="M6" i="18"/>
  <c r="J6" i="18"/>
  <c r="M5" i="18"/>
  <c r="J5" i="18"/>
  <c r="M4" i="18"/>
  <c r="J4" i="18"/>
  <c r="J1" i="18" l="1"/>
  <c r="A1" i="18" s="1"/>
  <c r="M23" i="17"/>
  <c r="J23" i="17"/>
  <c r="M22" i="17"/>
  <c r="J22" i="17"/>
  <c r="M21" i="17"/>
  <c r="J21" i="17"/>
  <c r="M20" i="17"/>
  <c r="J20" i="17"/>
  <c r="M19" i="17"/>
  <c r="J19" i="17"/>
  <c r="M18" i="17"/>
  <c r="J18" i="17"/>
  <c r="M17" i="17"/>
  <c r="J17" i="17"/>
  <c r="M16" i="17"/>
  <c r="J16" i="17"/>
  <c r="M15" i="17"/>
  <c r="J15" i="17"/>
  <c r="M14" i="17"/>
  <c r="J14" i="17"/>
  <c r="M13" i="17"/>
  <c r="J13" i="17"/>
  <c r="M12" i="17"/>
  <c r="J12" i="17"/>
  <c r="J11" i="17"/>
  <c r="M10" i="17"/>
  <c r="J10" i="17"/>
  <c r="M9" i="17"/>
  <c r="J9" i="17"/>
  <c r="M8" i="17"/>
  <c r="J8" i="17"/>
  <c r="M7" i="17"/>
  <c r="J7" i="17"/>
  <c r="M6" i="17"/>
  <c r="J6" i="17"/>
  <c r="M5" i="17"/>
  <c r="J5" i="17"/>
  <c r="M4" i="17"/>
  <c r="J4" i="17"/>
  <c r="L23" i="11"/>
  <c r="M23" i="11" s="1"/>
  <c r="L21" i="11"/>
  <c r="M21" i="11" s="1"/>
  <c r="L20" i="11"/>
  <c r="M20" i="11" s="1"/>
  <c r="L19" i="11"/>
  <c r="M19" i="11" s="1"/>
  <c r="L18" i="11"/>
  <c r="M18" i="11" s="1"/>
  <c r="L17" i="11"/>
  <c r="M17" i="11" s="1"/>
  <c r="L16" i="11"/>
  <c r="M16" i="11" s="1"/>
  <c r="L15" i="11"/>
  <c r="M15" i="11" s="1"/>
  <c r="L14" i="11"/>
  <c r="M14" i="11" s="1"/>
  <c r="L13" i="11"/>
  <c r="M13" i="11" s="1"/>
  <c r="L12" i="11"/>
  <c r="M12" i="11" s="1"/>
  <c r="L10" i="11"/>
  <c r="M10" i="11" s="1"/>
  <c r="L9" i="11"/>
  <c r="M9" i="11" s="1"/>
  <c r="L8" i="11"/>
  <c r="M8" i="11" s="1"/>
  <c r="L7" i="11"/>
  <c r="M7" i="11" s="1"/>
  <c r="L6" i="11"/>
  <c r="M6" i="11" s="1"/>
  <c r="L5" i="11"/>
  <c r="M5" i="11" s="1"/>
  <c r="M4" i="11"/>
  <c r="I4" i="11"/>
  <c r="J4" i="11" s="1"/>
  <c r="J1" i="17" l="1"/>
  <c r="A1" i="17" s="1"/>
  <c r="I23" i="11"/>
  <c r="J23" i="11" s="1"/>
  <c r="I21" i="11"/>
  <c r="J21" i="11" s="1"/>
  <c r="I14" i="11"/>
  <c r="J14" i="11" s="1"/>
  <c r="I17" i="11"/>
  <c r="J17" i="11" s="1"/>
  <c r="I19" i="11"/>
  <c r="J19" i="11" s="1"/>
  <c r="I15" i="11" l="1"/>
  <c r="J15" i="11" s="1"/>
  <c r="I6" i="11" l="1"/>
  <c r="J6" i="11" s="1"/>
  <c r="I5" i="11"/>
  <c r="I7" i="11"/>
  <c r="J7" i="11" s="1"/>
  <c r="I20" i="11"/>
  <c r="J20" i="11" s="1"/>
  <c r="I8" i="11"/>
  <c r="I9" i="11"/>
  <c r="J9" i="11" s="1"/>
  <c r="I18" i="11"/>
  <c r="J18" i="11" s="1"/>
  <c r="I11" i="11"/>
  <c r="J11" i="11" s="1"/>
  <c r="I22" i="11"/>
  <c r="J22" i="11" s="1"/>
  <c r="I12" i="11"/>
  <c r="J12" i="11" s="1"/>
  <c r="I13" i="11"/>
  <c r="J13" i="11" s="1"/>
  <c r="I16" i="11"/>
  <c r="J16" i="11" s="1"/>
  <c r="I10" i="11"/>
  <c r="J10" i="11" s="1"/>
  <c r="J8" i="11" l="1"/>
  <c r="L22" i="11"/>
  <c r="M22" i="11" s="1"/>
  <c r="J5" i="11"/>
  <c r="J1" i="11" l="1"/>
  <c r="A1" i="11" s="1"/>
</calcChain>
</file>

<file path=xl/sharedStrings.xml><?xml version="1.0" encoding="utf-8"?>
<sst xmlns="http://schemas.openxmlformats.org/spreadsheetml/2006/main" count="598" uniqueCount="161">
  <si>
    <t>F</t>
  </si>
  <si>
    <t>H</t>
  </si>
  <si>
    <t>CONSIGNES</t>
  </si>
  <si>
    <t>Réponse</t>
  </si>
  <si>
    <t>Question</t>
  </si>
  <si>
    <t>Fonction</t>
  </si>
  <si>
    <t>Genre</t>
  </si>
  <si>
    <t>Correction</t>
  </si>
  <si>
    <t>Définition</t>
  </si>
  <si>
    <t>Syntaxe</t>
  </si>
  <si>
    <t>Description des arguments</t>
  </si>
  <si>
    <t>Argument</t>
  </si>
  <si>
    <t>Tu peux spécifier jusqu’à 127 critères de cette façon.</t>
  </si>
  <si>
    <r>
      <t xml:space="preserve">[Plage_critères2] </t>
    </r>
    <r>
      <rPr>
        <i/>
        <sz val="11"/>
        <color theme="1"/>
        <rFont val="Calibri"/>
        <family val="2"/>
        <scheme val="minor"/>
      </rPr>
      <t>(facultatif)</t>
    </r>
  </si>
  <si>
    <r>
      <t>[Critères2]</t>
    </r>
    <r>
      <rPr>
        <i/>
        <sz val="11"/>
        <color rgb="FF0070C0"/>
        <rFont val="Calibri"/>
        <family val="2"/>
        <scheme val="minor"/>
      </rPr>
      <t xml:space="preserve"> </t>
    </r>
    <r>
      <rPr>
        <i/>
        <sz val="11"/>
        <color theme="1"/>
        <rFont val="Calibri"/>
        <family val="2"/>
        <scheme val="minor"/>
      </rPr>
      <t>(facultatif)</t>
    </r>
  </si>
  <si>
    <t>« La maîtrise d’Excel nécessite un investissement en temps,
mais il n’est pas indispensable de maîtriser l’ensemble
de ses fonctionnalités pour être compétent et efficace. »</t>
  </si>
  <si>
    <t>Date de
naissance</t>
  </si>
  <si>
    <r>
      <t xml:space="preserve">Plage dans laquelle tu veux rechercher le </t>
    </r>
    <r>
      <rPr>
        <b/>
        <sz val="11"/>
        <color rgb="FF0070C0"/>
        <rFont val="Calibri"/>
        <family val="2"/>
        <scheme val="minor"/>
      </rPr>
      <t>1</t>
    </r>
    <r>
      <rPr>
        <b/>
        <vertAlign val="superscript"/>
        <sz val="11"/>
        <color rgb="FF0070C0"/>
        <rFont val="Calibri"/>
        <family val="2"/>
        <scheme val="minor"/>
      </rPr>
      <t>er</t>
    </r>
    <r>
      <rPr>
        <b/>
        <sz val="11"/>
        <color rgb="FF0070C0"/>
        <rFont val="Calibri"/>
        <family val="2"/>
        <scheme val="minor"/>
      </rPr>
      <t xml:space="preserve"> Critère</t>
    </r>
    <r>
      <rPr>
        <sz val="11"/>
        <color theme="1"/>
        <rFont val="Calibri"/>
        <family val="2"/>
        <scheme val="minor"/>
      </rPr>
      <t>.</t>
    </r>
  </si>
  <si>
    <r>
      <t xml:space="preserve">Plage </t>
    </r>
    <r>
      <rPr>
        <sz val="11"/>
        <color theme="1"/>
        <rFont val="Calibri"/>
        <family val="2"/>
        <scheme val="minor"/>
      </rPr>
      <t>(obligatoire)</t>
    </r>
  </si>
  <si>
    <r>
      <t xml:space="preserve">Plage_critères1 </t>
    </r>
    <r>
      <rPr>
        <sz val="11"/>
        <color theme="1"/>
        <rFont val="Calibri"/>
        <family val="2"/>
        <scheme val="minor"/>
      </rPr>
      <t>(obligatoire)</t>
    </r>
  </si>
  <si>
    <r>
      <t>Critères1</t>
    </r>
    <r>
      <rPr>
        <sz val="11"/>
        <color rgb="FF0070C0"/>
        <rFont val="Calibri"/>
        <family val="2"/>
        <scheme val="minor"/>
      </rPr>
      <t xml:space="preserve"> </t>
    </r>
    <r>
      <rPr>
        <sz val="11"/>
        <color theme="1"/>
        <rFont val="Calibri"/>
        <family val="2"/>
        <scheme val="minor"/>
      </rPr>
      <t>(obligatoire)</t>
    </r>
  </si>
  <si>
    <r>
      <rPr>
        <b/>
        <u/>
        <sz val="11"/>
        <color rgb="FF00518B"/>
        <rFont val="Calibri"/>
        <family val="2"/>
        <scheme val="minor"/>
      </rPr>
      <t>Auteur</t>
    </r>
    <r>
      <rPr>
        <b/>
        <sz val="11"/>
        <color rgb="FF00518B"/>
        <rFont val="Calibri"/>
        <family val="2"/>
        <scheme val="minor"/>
      </rPr>
      <t xml:space="preserve"> : Nicolas PARENT --- © Tous droits réservés
</t>
    </r>
    <r>
      <rPr>
        <b/>
        <i/>
        <sz val="11"/>
        <color rgb="FF00518B"/>
        <rFont val="Calibri"/>
        <family val="2"/>
        <scheme val="minor"/>
      </rPr>
      <t>Formateur Excel certifié TOSA Expert chez Morpheus</t>
    </r>
  </si>
  <si>
    <t>Clique ici pour voir la correction en vidéo</t>
  </si>
  <si>
    <t>Par où commencer ?</t>
  </si>
  <si>
    <t>Clique ici pour comprendre comment faire
ce fichier d'exercice (vidéo explicative)</t>
  </si>
  <si>
    <t>NB</t>
  </si>
  <si>
    <t>NBVAL</t>
  </si>
  <si>
    <t>NB.VIDE</t>
  </si>
  <si>
    <r>
      <rPr>
        <b/>
        <sz val="11"/>
        <color theme="1"/>
        <rFont val="Calibri"/>
        <family val="2"/>
        <scheme val="minor"/>
      </rPr>
      <t>NB</t>
    </r>
    <r>
      <rPr>
        <sz val="11"/>
        <color theme="1"/>
        <rFont val="Calibri"/>
        <family val="2"/>
        <scheme val="minor"/>
      </rPr>
      <t>(</t>
    </r>
    <r>
      <rPr>
        <sz val="11"/>
        <color rgb="FF00B050"/>
        <rFont val="Calibri"/>
        <family val="2"/>
        <scheme val="minor"/>
      </rPr>
      <t>Valeur1</t>
    </r>
    <r>
      <rPr>
        <sz val="11"/>
        <color theme="1"/>
        <rFont val="Calibri"/>
        <family val="2"/>
        <scheme val="minor"/>
      </rPr>
      <t>;</t>
    </r>
    <r>
      <rPr>
        <i/>
        <sz val="11"/>
        <color rgb="FF00B050"/>
        <rFont val="Calibri"/>
        <family val="2"/>
        <scheme val="minor"/>
      </rPr>
      <t>[Valeur2]</t>
    </r>
    <r>
      <rPr>
        <sz val="11"/>
        <color theme="1"/>
        <rFont val="Calibri"/>
        <family val="2"/>
        <scheme val="minor"/>
      </rPr>
      <t>;…)</t>
    </r>
  </si>
  <si>
    <r>
      <t xml:space="preserve">Valeur1 </t>
    </r>
    <r>
      <rPr>
        <sz val="11"/>
        <color theme="1"/>
        <rFont val="Calibri"/>
        <family val="2"/>
        <scheme val="minor"/>
      </rPr>
      <t>(obligatoire)</t>
    </r>
  </si>
  <si>
    <r>
      <t xml:space="preserve">[Valeur2] </t>
    </r>
    <r>
      <rPr>
        <i/>
        <sz val="11"/>
        <color theme="1"/>
        <rFont val="Calibri"/>
        <family val="2"/>
        <scheme val="minor"/>
      </rPr>
      <t>(facultatif)</t>
    </r>
  </si>
  <si>
    <t>Tu peux spécifier jusqu’à 255 valeurs de cette façon.</t>
  </si>
  <si>
    <r>
      <rPr>
        <b/>
        <sz val="11"/>
        <color theme="1"/>
        <rFont val="Calibri"/>
        <family val="2"/>
        <scheme val="minor"/>
      </rPr>
      <t>NBVAL</t>
    </r>
    <r>
      <rPr>
        <sz val="11"/>
        <color theme="1"/>
        <rFont val="Calibri"/>
        <family val="2"/>
        <scheme val="minor"/>
      </rPr>
      <t>(</t>
    </r>
    <r>
      <rPr>
        <sz val="11"/>
        <color rgb="FF00B050"/>
        <rFont val="Calibri"/>
        <family val="2"/>
        <scheme val="minor"/>
      </rPr>
      <t>Valeur1</t>
    </r>
    <r>
      <rPr>
        <sz val="11"/>
        <color theme="1"/>
        <rFont val="Calibri"/>
        <family val="2"/>
        <scheme val="minor"/>
      </rPr>
      <t>;</t>
    </r>
    <r>
      <rPr>
        <i/>
        <sz val="11"/>
        <color rgb="FF00B050"/>
        <rFont val="Calibri"/>
        <family val="2"/>
        <scheme val="minor"/>
      </rPr>
      <t>[Valeur2]</t>
    </r>
    <r>
      <rPr>
        <sz val="11"/>
        <color theme="1"/>
        <rFont val="Calibri"/>
        <family val="2"/>
        <scheme val="minor"/>
      </rPr>
      <t>;…)</t>
    </r>
  </si>
  <si>
    <r>
      <rPr>
        <b/>
        <sz val="11"/>
        <color theme="1"/>
        <rFont val="Calibri"/>
        <family val="2"/>
        <scheme val="minor"/>
      </rPr>
      <t xml:space="preserve">Compter </t>
    </r>
    <r>
      <rPr>
        <sz val="11"/>
        <color theme="1"/>
        <rFont val="Calibri"/>
        <family val="2"/>
        <scheme val="minor"/>
      </rPr>
      <t>les</t>
    </r>
    <r>
      <rPr>
        <b/>
        <sz val="11"/>
        <color theme="1"/>
        <rFont val="Calibri"/>
        <family val="2"/>
        <scheme val="minor"/>
      </rPr>
      <t xml:space="preserve"> cellules vides </t>
    </r>
  </si>
  <si>
    <r>
      <t>NB.VIDE</t>
    </r>
    <r>
      <rPr>
        <sz val="11"/>
        <color theme="1"/>
        <rFont val="Calibri"/>
        <family val="2"/>
        <scheme val="minor"/>
      </rPr>
      <t>(</t>
    </r>
    <r>
      <rPr>
        <sz val="11"/>
        <color rgb="FF00B050"/>
        <rFont val="Calibri (Corps)"/>
      </rPr>
      <t>Plage</t>
    </r>
    <r>
      <rPr>
        <sz val="11"/>
        <color theme="1"/>
        <rFont val="Calibri"/>
        <family val="2"/>
        <scheme val="minor"/>
      </rPr>
      <t>)</t>
    </r>
  </si>
  <si>
    <t>NB.SI</t>
  </si>
  <si>
    <t>NB.SI.ENS</t>
  </si>
  <si>
    <r>
      <rPr>
        <b/>
        <sz val="11"/>
        <color theme="1"/>
        <rFont val="Calibri"/>
        <family val="2"/>
        <scheme val="minor"/>
      </rPr>
      <t xml:space="preserve">Compter </t>
    </r>
    <r>
      <rPr>
        <sz val="11"/>
        <color theme="1"/>
        <rFont val="Calibri"/>
        <family val="2"/>
        <scheme val="minor"/>
      </rPr>
      <t>les</t>
    </r>
    <r>
      <rPr>
        <b/>
        <sz val="11"/>
        <color theme="1"/>
        <rFont val="Calibri"/>
        <family val="2"/>
        <scheme val="minor"/>
      </rPr>
      <t xml:space="preserve"> cellules remplies</t>
    </r>
    <r>
      <rPr>
        <sz val="11"/>
        <color theme="1"/>
        <rFont val="Calibri"/>
        <family val="2"/>
        <scheme val="minor"/>
      </rPr>
      <t>.</t>
    </r>
  </si>
  <si>
    <r>
      <t>Compter</t>
    </r>
    <r>
      <rPr>
        <sz val="11"/>
        <color theme="1"/>
        <rFont val="Calibri"/>
        <family val="2"/>
        <scheme val="minor"/>
      </rPr>
      <t xml:space="preserve"> les cellules qui répondent
à</t>
    </r>
    <r>
      <rPr>
        <b/>
        <sz val="11"/>
        <color theme="1"/>
        <rFont val="Calibri"/>
        <family val="2"/>
        <scheme val="minor"/>
      </rPr>
      <t xml:space="preserve"> un seul critère </t>
    </r>
    <r>
      <rPr>
        <sz val="11"/>
        <color theme="1"/>
        <rFont val="Calibri"/>
        <family val="2"/>
        <scheme val="minor"/>
      </rPr>
      <t>spécifié.</t>
    </r>
    <r>
      <rPr>
        <b/>
        <sz val="11"/>
        <color theme="1"/>
        <rFont val="Calibri"/>
        <family val="2"/>
        <scheme val="minor"/>
      </rPr>
      <t xml:space="preserve">
</t>
    </r>
    <r>
      <rPr>
        <i/>
        <sz val="11"/>
        <color theme="1"/>
        <rFont val="Calibri"/>
        <family val="2"/>
        <scheme val="minor"/>
      </rPr>
      <t xml:space="preserve">Elle peut être remplacée par
</t>
    </r>
    <r>
      <rPr>
        <b/>
        <i/>
        <sz val="11"/>
        <color theme="1"/>
        <rFont val="Calibri"/>
        <family val="2"/>
        <scheme val="minor"/>
      </rPr>
      <t xml:space="preserve">NB.SI.ENS
</t>
    </r>
    <r>
      <rPr>
        <i/>
        <sz val="11"/>
        <color theme="1"/>
        <rFont val="Calibri"/>
        <family val="2"/>
        <scheme val="minor"/>
      </rPr>
      <t>(un ou plusieurs critères).</t>
    </r>
  </si>
  <si>
    <r>
      <t>NB.SI.ENS</t>
    </r>
    <r>
      <rPr>
        <sz val="11"/>
        <color theme="1"/>
        <rFont val="Calibri"/>
        <family val="2"/>
        <scheme val="minor"/>
      </rPr>
      <t>(</t>
    </r>
    <r>
      <rPr>
        <sz val="11"/>
        <color rgb="FF00B050"/>
        <rFont val="Calibri"/>
        <family val="2"/>
        <scheme val="minor"/>
      </rPr>
      <t>Plage_critères1</t>
    </r>
    <r>
      <rPr>
        <sz val="11"/>
        <color theme="1"/>
        <rFont val="Calibri"/>
        <family val="2"/>
        <scheme val="minor"/>
      </rPr>
      <t>;</t>
    </r>
    <r>
      <rPr>
        <b/>
        <sz val="11"/>
        <color rgb="FF0070C0"/>
        <rFont val="Calibri"/>
        <family val="2"/>
        <scheme val="minor"/>
      </rPr>
      <t>Critères1</t>
    </r>
    <r>
      <rPr>
        <sz val="11"/>
        <color theme="1"/>
        <rFont val="Calibri"/>
        <family val="2"/>
        <scheme val="minor"/>
      </rPr>
      <t xml:space="preserve">;
</t>
    </r>
    <r>
      <rPr>
        <i/>
        <sz val="11"/>
        <color rgb="FF00B050"/>
        <rFont val="Calibri"/>
        <family val="2"/>
        <scheme val="minor"/>
      </rPr>
      <t>[Plage_critères2]</t>
    </r>
    <r>
      <rPr>
        <sz val="11"/>
        <color theme="1"/>
        <rFont val="Calibri"/>
        <family val="2"/>
        <scheme val="minor"/>
      </rPr>
      <t>;</t>
    </r>
    <r>
      <rPr>
        <b/>
        <i/>
        <sz val="11"/>
        <color rgb="FF0070C0"/>
        <rFont val="Calibri"/>
        <family val="2"/>
        <scheme val="minor"/>
      </rPr>
      <t>[Critères2]</t>
    </r>
    <r>
      <rPr>
        <sz val="11"/>
        <color theme="1"/>
        <rFont val="Calibri"/>
        <family val="2"/>
        <scheme val="minor"/>
      </rPr>
      <t>;…)</t>
    </r>
  </si>
  <si>
    <r>
      <rPr>
        <b/>
        <sz val="11"/>
        <color theme="1"/>
        <rFont val="Calibri"/>
        <family val="2"/>
        <scheme val="minor"/>
      </rPr>
      <t>Compter</t>
    </r>
    <r>
      <rPr>
        <sz val="11"/>
        <color theme="1"/>
        <rFont val="Calibri"/>
        <family val="2"/>
        <scheme val="minor"/>
      </rPr>
      <t xml:space="preserve"> les cellules qui répondent
à </t>
    </r>
    <r>
      <rPr>
        <b/>
        <sz val="11"/>
        <color theme="1"/>
        <rFont val="Calibri"/>
        <family val="2"/>
        <scheme val="minor"/>
      </rPr>
      <t>un ou plusieurs critères</t>
    </r>
    <r>
      <rPr>
        <sz val="11"/>
        <color theme="1"/>
        <rFont val="Calibri"/>
        <family val="2"/>
        <scheme val="minor"/>
      </rPr>
      <t xml:space="preserve"> spécifiés.
</t>
    </r>
    <r>
      <rPr>
        <i/>
        <sz val="11"/>
        <color theme="1"/>
        <rFont val="Calibri"/>
        <family val="2"/>
        <scheme val="minor"/>
      </rPr>
      <t xml:space="preserve">Elle peut remplacer </t>
    </r>
    <r>
      <rPr>
        <b/>
        <i/>
        <sz val="11"/>
        <color theme="1"/>
        <rFont val="Calibri"/>
        <family val="2"/>
        <scheme val="minor"/>
      </rPr>
      <t xml:space="preserve">NB.SI
</t>
    </r>
    <r>
      <rPr>
        <i/>
        <sz val="11"/>
        <color theme="1"/>
        <rFont val="Calibri"/>
        <family val="2"/>
        <scheme val="minor"/>
      </rPr>
      <t>(un seul critère).</t>
    </r>
  </si>
  <si>
    <r>
      <t xml:space="preserve">Compter </t>
    </r>
    <r>
      <rPr>
        <sz val="11"/>
        <color theme="1"/>
        <rFont val="Calibri"/>
        <family val="2"/>
        <scheme val="minor"/>
      </rPr>
      <t>les</t>
    </r>
    <r>
      <rPr>
        <b/>
        <sz val="11"/>
        <color theme="1"/>
        <rFont val="Calibri"/>
        <family val="2"/>
        <scheme val="minor"/>
      </rPr>
      <t xml:space="preserve"> cellules contenant
des nombres</t>
    </r>
    <r>
      <rPr>
        <sz val="11"/>
        <color theme="1"/>
        <rFont val="Calibri"/>
        <family val="2"/>
        <scheme val="minor"/>
      </rPr>
      <t>.</t>
    </r>
  </si>
  <si>
    <r>
      <t xml:space="preserve">Plage de cellules dans laquelle tu veux compter les cellules
contenant des </t>
    </r>
    <r>
      <rPr>
        <b/>
        <sz val="11"/>
        <color theme="1"/>
        <rFont val="Calibri"/>
        <family val="2"/>
        <scheme val="minor"/>
      </rPr>
      <t>nombres</t>
    </r>
    <r>
      <rPr>
        <sz val="11"/>
        <color theme="1"/>
        <rFont val="Calibri"/>
        <family val="2"/>
        <scheme val="minor"/>
      </rPr>
      <t xml:space="preserve">.
</t>
    </r>
    <r>
      <rPr>
        <u/>
        <sz val="11"/>
        <color theme="1"/>
        <rFont val="Calibri (Corps)"/>
      </rPr>
      <t>Attention</t>
    </r>
    <r>
      <rPr>
        <sz val="11"/>
        <color theme="1"/>
        <rFont val="Calibri"/>
        <family val="2"/>
        <scheme val="minor"/>
      </rPr>
      <t xml:space="preserve"> ! Les </t>
    </r>
    <r>
      <rPr>
        <b/>
        <sz val="11"/>
        <color theme="1"/>
        <rFont val="Calibri"/>
        <family val="2"/>
        <scheme val="minor"/>
      </rPr>
      <t>dates</t>
    </r>
    <r>
      <rPr>
        <sz val="11"/>
        <color theme="1"/>
        <rFont val="Calibri"/>
        <family val="2"/>
        <scheme val="minor"/>
      </rPr>
      <t xml:space="preserve"> sont aussi des </t>
    </r>
    <r>
      <rPr>
        <b/>
        <sz val="11"/>
        <color theme="1"/>
        <rFont val="Calibri"/>
        <family val="2"/>
        <scheme val="minor"/>
      </rPr>
      <t>nombres</t>
    </r>
    <r>
      <rPr>
        <sz val="11"/>
        <color theme="1"/>
        <rFont val="Calibri"/>
        <family val="2"/>
        <scheme val="minor"/>
      </rPr>
      <t xml:space="preserve"> car Excel les stocke
sous la forme de numéros de série séquentiels afin qu'elles
puissent être utilisées dans les calculs. Par défaut,
le 1er janvier 1900 correspond au numéro séquentiel 1,
et le 1er janvier 2030 correspond au numéro séquentiel 47 484,
car 47 484 jours se sont écoulés depuis le 1er janvier 1900.</t>
    </r>
  </si>
  <si>
    <r>
      <t>NB.SI</t>
    </r>
    <r>
      <rPr>
        <sz val="11"/>
        <color theme="1"/>
        <rFont val="Calibri"/>
        <family val="2"/>
        <scheme val="minor"/>
      </rPr>
      <t>(</t>
    </r>
    <r>
      <rPr>
        <sz val="11"/>
        <color rgb="FF00B050"/>
        <rFont val="Calibri"/>
        <family val="2"/>
        <scheme val="minor"/>
      </rPr>
      <t>Plage</t>
    </r>
    <r>
      <rPr>
        <sz val="11"/>
        <color theme="1"/>
        <rFont val="Calibri"/>
        <family val="2"/>
        <scheme val="minor"/>
      </rPr>
      <t>;</t>
    </r>
    <r>
      <rPr>
        <b/>
        <sz val="11"/>
        <color rgb="FF0070C0"/>
        <rFont val="Calibri"/>
        <family val="2"/>
        <scheme val="minor"/>
      </rPr>
      <t>Critère</t>
    </r>
    <r>
      <rPr>
        <sz val="11"/>
        <color theme="1"/>
        <rFont val="Calibri"/>
        <family val="2"/>
        <scheme val="minor"/>
      </rPr>
      <t>)</t>
    </r>
  </si>
  <si>
    <r>
      <t>Critère</t>
    </r>
    <r>
      <rPr>
        <sz val="11"/>
        <color rgb="FF0070C0"/>
        <rFont val="Calibri"/>
        <family val="2"/>
        <scheme val="minor"/>
      </rPr>
      <t xml:space="preserve"> </t>
    </r>
    <r>
      <rPr>
        <sz val="11"/>
        <color theme="1"/>
        <rFont val="Calibri"/>
        <family val="2"/>
        <scheme val="minor"/>
      </rPr>
      <t>(obligatoire)</t>
    </r>
  </si>
  <si>
    <r>
      <rPr>
        <b/>
        <sz val="11"/>
        <color rgb="FF0070C0"/>
        <rFont val="Calibri"/>
        <family val="2"/>
        <scheme val="minor"/>
      </rPr>
      <t>1</t>
    </r>
    <r>
      <rPr>
        <b/>
        <vertAlign val="superscript"/>
        <sz val="11"/>
        <color rgb="FF0070C0"/>
        <rFont val="Calibri"/>
        <family val="2"/>
        <scheme val="minor"/>
      </rPr>
      <t>er</t>
    </r>
    <r>
      <rPr>
        <b/>
        <sz val="11"/>
        <color rgb="FF0070C0"/>
        <rFont val="Calibri"/>
        <family val="2"/>
        <scheme val="minor"/>
      </rPr>
      <t xml:space="preserve"> Critère</t>
    </r>
    <r>
      <rPr>
        <sz val="11"/>
        <color theme="1"/>
        <rFont val="Calibri"/>
        <family val="2"/>
        <scheme val="minor"/>
      </rPr>
      <t xml:space="preserve"> que tu veux rechercher dans la </t>
    </r>
    <r>
      <rPr>
        <sz val="11"/>
        <color rgb="FF00B050"/>
        <rFont val="Calibri (Corps)"/>
      </rPr>
      <t>Plage_critères1</t>
    </r>
    <r>
      <rPr>
        <sz val="11"/>
        <color theme="1"/>
        <rFont val="Calibri"/>
        <family val="2"/>
        <scheme val="minor"/>
      </rPr>
      <t xml:space="preserve">.
Un </t>
    </r>
    <r>
      <rPr>
        <b/>
        <sz val="11"/>
        <color rgb="FF0070C0"/>
        <rFont val="Calibri (Corps)"/>
      </rPr>
      <t>critère</t>
    </r>
    <r>
      <rPr>
        <sz val="11"/>
        <color theme="1"/>
        <rFont val="Calibri"/>
        <family val="2"/>
        <scheme val="minor"/>
      </rPr>
      <t xml:space="preserve"> de </t>
    </r>
    <r>
      <rPr>
        <b/>
        <sz val="11"/>
        <color theme="1"/>
        <rFont val="Calibri"/>
        <family val="2"/>
        <scheme val="minor"/>
      </rPr>
      <t>texte</t>
    </r>
    <r>
      <rPr>
        <sz val="11"/>
        <color theme="1"/>
        <rFont val="Calibri"/>
        <family val="2"/>
        <scheme val="minor"/>
      </rPr>
      <t xml:space="preserve">, de </t>
    </r>
    <r>
      <rPr>
        <b/>
        <sz val="11"/>
        <color theme="1"/>
        <rFont val="Calibri"/>
        <family val="2"/>
        <scheme val="minor"/>
      </rPr>
      <t>date</t>
    </r>
    <r>
      <rPr>
        <sz val="11"/>
        <color theme="1"/>
        <rFont val="Calibri"/>
        <family val="2"/>
        <scheme val="minor"/>
      </rPr>
      <t xml:space="preserve"> ou qui contient un symbole
</t>
    </r>
    <r>
      <rPr>
        <b/>
        <sz val="11"/>
        <color theme="1"/>
        <rFont val="Calibri"/>
        <family val="2"/>
        <scheme val="minor"/>
      </rPr>
      <t>mathématique</t>
    </r>
    <r>
      <rPr>
        <sz val="11"/>
        <color theme="1"/>
        <rFont val="Calibri"/>
        <family val="2"/>
        <scheme val="minor"/>
      </rPr>
      <t xml:space="preserve"> ou </t>
    </r>
    <r>
      <rPr>
        <b/>
        <sz val="11"/>
        <color theme="1"/>
        <rFont val="Calibri"/>
        <family val="2"/>
        <scheme val="minor"/>
      </rPr>
      <t>logique</t>
    </r>
    <r>
      <rPr>
        <sz val="11"/>
        <color theme="1"/>
        <rFont val="Calibri"/>
        <family val="2"/>
        <scheme val="minor"/>
      </rPr>
      <t xml:space="preserve"> </t>
    </r>
    <r>
      <rPr>
        <b/>
        <sz val="11"/>
        <color rgb="FF0070C0"/>
        <rFont val="Calibri (Corps)"/>
      </rPr>
      <t>(*, &gt;, &lt;, =…)</t>
    </r>
    <r>
      <rPr>
        <sz val="11"/>
        <color theme="1"/>
        <rFont val="Calibri"/>
        <family val="2"/>
        <scheme val="minor"/>
      </rPr>
      <t xml:space="preserve"> doit être placé entre
</t>
    </r>
    <r>
      <rPr>
        <b/>
        <sz val="11"/>
        <color rgb="FF0070C0"/>
        <rFont val="Calibri (Corps)"/>
      </rPr>
      <t>guillemets ("")</t>
    </r>
    <r>
      <rPr>
        <sz val="11"/>
        <color theme="1"/>
        <rFont val="Calibri"/>
        <family val="2"/>
        <scheme val="minor"/>
      </rPr>
      <t>.
En revanche, les</t>
    </r>
    <r>
      <rPr>
        <b/>
        <sz val="11"/>
        <color rgb="FF0070C0"/>
        <rFont val="Calibri (Corps)"/>
      </rPr>
      <t xml:space="preserve"> guillemets ("") </t>
    </r>
    <r>
      <rPr>
        <sz val="11"/>
        <color theme="1"/>
        <rFont val="Calibri"/>
        <family val="2"/>
        <scheme val="minor"/>
      </rPr>
      <t xml:space="preserve">ne sont pas nécessaires
pour les </t>
    </r>
    <r>
      <rPr>
        <b/>
        <sz val="11"/>
        <color rgb="FF0070C0"/>
        <rFont val="Calibri (Corps)"/>
      </rPr>
      <t>critères</t>
    </r>
    <r>
      <rPr>
        <sz val="11"/>
        <color theme="1"/>
        <rFont val="Calibri"/>
        <family val="2"/>
        <scheme val="minor"/>
      </rPr>
      <t xml:space="preserve"> </t>
    </r>
    <r>
      <rPr>
        <b/>
        <sz val="11"/>
        <color theme="1"/>
        <rFont val="Calibri"/>
        <family val="2"/>
        <scheme val="minor"/>
      </rPr>
      <t>numériques</t>
    </r>
    <r>
      <rPr>
        <sz val="11"/>
        <color theme="1"/>
        <rFont val="Calibri"/>
        <family val="2"/>
        <scheme val="minor"/>
      </rPr>
      <t xml:space="preserve"> et les </t>
    </r>
    <r>
      <rPr>
        <b/>
        <sz val="11"/>
        <color theme="1"/>
        <rFont val="Calibri"/>
        <family val="2"/>
        <scheme val="minor"/>
      </rPr>
      <t>références</t>
    </r>
    <r>
      <rPr>
        <sz val="11"/>
        <color theme="1"/>
        <rFont val="Calibri"/>
        <family val="2"/>
        <scheme val="minor"/>
      </rPr>
      <t xml:space="preserve"> de cellule.</t>
    </r>
  </si>
  <si>
    <r>
      <rPr>
        <b/>
        <sz val="11"/>
        <color rgb="FF0070C0"/>
        <rFont val="Calibri"/>
        <family val="2"/>
        <scheme val="minor"/>
      </rPr>
      <t>Critère</t>
    </r>
    <r>
      <rPr>
        <sz val="11"/>
        <color theme="1"/>
        <rFont val="Calibri"/>
        <family val="2"/>
        <scheme val="minor"/>
      </rPr>
      <t xml:space="preserve"> que tu veux rechercher dans la </t>
    </r>
    <r>
      <rPr>
        <sz val="11"/>
        <color rgb="FF00B050"/>
        <rFont val="Calibri (Corps)"/>
      </rPr>
      <t>Plage</t>
    </r>
    <r>
      <rPr>
        <sz val="11"/>
        <color theme="1"/>
        <rFont val="Calibri"/>
        <family val="2"/>
        <scheme val="minor"/>
      </rPr>
      <t xml:space="preserve">.
Un </t>
    </r>
    <r>
      <rPr>
        <b/>
        <sz val="11"/>
        <color rgb="FF0070C0"/>
        <rFont val="Calibri (Corps)"/>
      </rPr>
      <t>critère</t>
    </r>
    <r>
      <rPr>
        <sz val="11"/>
        <color theme="1"/>
        <rFont val="Calibri"/>
        <family val="2"/>
        <scheme val="minor"/>
      </rPr>
      <t xml:space="preserve"> de </t>
    </r>
    <r>
      <rPr>
        <b/>
        <sz val="11"/>
        <color theme="1"/>
        <rFont val="Calibri"/>
        <family val="2"/>
        <scheme val="minor"/>
      </rPr>
      <t>texte</t>
    </r>
    <r>
      <rPr>
        <sz val="11"/>
        <color theme="1"/>
        <rFont val="Calibri"/>
        <family val="2"/>
        <scheme val="minor"/>
      </rPr>
      <t xml:space="preserve">, de </t>
    </r>
    <r>
      <rPr>
        <b/>
        <sz val="11"/>
        <color theme="1"/>
        <rFont val="Calibri"/>
        <family val="2"/>
        <scheme val="minor"/>
      </rPr>
      <t>date</t>
    </r>
    <r>
      <rPr>
        <sz val="11"/>
        <color theme="1"/>
        <rFont val="Calibri"/>
        <family val="2"/>
        <scheme val="minor"/>
      </rPr>
      <t xml:space="preserve"> ou qui contient un symbole
</t>
    </r>
    <r>
      <rPr>
        <b/>
        <sz val="11"/>
        <color theme="1"/>
        <rFont val="Calibri"/>
        <family val="2"/>
        <scheme val="minor"/>
      </rPr>
      <t>mathématique</t>
    </r>
    <r>
      <rPr>
        <sz val="11"/>
        <color theme="1"/>
        <rFont val="Calibri"/>
        <family val="2"/>
        <scheme val="minor"/>
      </rPr>
      <t xml:space="preserve"> ou </t>
    </r>
    <r>
      <rPr>
        <b/>
        <sz val="11"/>
        <color theme="1"/>
        <rFont val="Calibri"/>
        <family val="2"/>
        <scheme val="minor"/>
      </rPr>
      <t>logique</t>
    </r>
    <r>
      <rPr>
        <sz val="11"/>
        <color theme="1"/>
        <rFont val="Calibri"/>
        <family val="2"/>
        <scheme val="minor"/>
      </rPr>
      <t xml:space="preserve"> </t>
    </r>
    <r>
      <rPr>
        <b/>
        <sz val="11"/>
        <color rgb="FF0070C0"/>
        <rFont val="Calibri (Corps)"/>
      </rPr>
      <t>(*, &gt;, &lt;, =…)</t>
    </r>
    <r>
      <rPr>
        <sz val="11"/>
        <color theme="1"/>
        <rFont val="Calibri"/>
        <family val="2"/>
        <scheme val="minor"/>
      </rPr>
      <t xml:space="preserve"> doit être placé entre
</t>
    </r>
    <r>
      <rPr>
        <b/>
        <sz val="11"/>
        <color rgb="FF0070C0"/>
        <rFont val="Calibri (Corps)"/>
      </rPr>
      <t>guillemets ("")</t>
    </r>
    <r>
      <rPr>
        <sz val="11"/>
        <color theme="1"/>
        <rFont val="Calibri"/>
        <family val="2"/>
        <scheme val="minor"/>
      </rPr>
      <t>.
En revanche, les</t>
    </r>
    <r>
      <rPr>
        <b/>
        <sz val="11"/>
        <color rgb="FF0070C0"/>
        <rFont val="Calibri (Corps)"/>
      </rPr>
      <t xml:space="preserve"> guillemets ("") </t>
    </r>
    <r>
      <rPr>
        <sz val="11"/>
        <color theme="1"/>
        <rFont val="Calibri"/>
        <family val="2"/>
        <scheme val="minor"/>
      </rPr>
      <t xml:space="preserve">ne sont pas nécessaires
pour les </t>
    </r>
    <r>
      <rPr>
        <b/>
        <sz val="11"/>
        <color rgb="FF0070C0"/>
        <rFont val="Calibri (Corps)"/>
      </rPr>
      <t>critères</t>
    </r>
    <r>
      <rPr>
        <sz val="11"/>
        <color theme="1"/>
        <rFont val="Calibri"/>
        <family val="2"/>
        <scheme val="minor"/>
      </rPr>
      <t xml:space="preserve"> </t>
    </r>
    <r>
      <rPr>
        <b/>
        <sz val="11"/>
        <color theme="1"/>
        <rFont val="Calibri"/>
        <family val="2"/>
        <scheme val="minor"/>
      </rPr>
      <t>numériques</t>
    </r>
    <r>
      <rPr>
        <sz val="11"/>
        <color theme="1"/>
        <rFont val="Calibri"/>
        <family val="2"/>
        <scheme val="minor"/>
      </rPr>
      <t xml:space="preserve"> et les </t>
    </r>
    <r>
      <rPr>
        <b/>
        <sz val="11"/>
        <color theme="1"/>
        <rFont val="Calibri"/>
        <family val="2"/>
        <scheme val="minor"/>
      </rPr>
      <t>références</t>
    </r>
    <r>
      <rPr>
        <sz val="11"/>
        <color theme="1"/>
        <rFont val="Calibri"/>
        <family val="2"/>
        <scheme val="minor"/>
      </rPr>
      <t xml:space="preserve"> de cellule.</t>
    </r>
  </si>
  <si>
    <r>
      <t xml:space="preserve">Plage dans laquelle tu veux rechercher le </t>
    </r>
    <r>
      <rPr>
        <b/>
        <sz val="11"/>
        <color rgb="FF0070C0"/>
        <rFont val="Calibri"/>
        <family val="2"/>
        <scheme val="minor"/>
      </rPr>
      <t>Critère</t>
    </r>
    <r>
      <rPr>
        <sz val="11"/>
        <color theme="1"/>
        <rFont val="Calibri"/>
        <family val="2"/>
        <scheme val="minor"/>
      </rPr>
      <t>.</t>
    </r>
  </si>
  <si>
    <r>
      <t xml:space="preserve">Plage de cellules dans laquelle tu veux compter les cellules
</t>
    </r>
    <r>
      <rPr>
        <b/>
        <sz val="11"/>
        <color theme="1"/>
        <rFont val="Calibri"/>
        <family val="2"/>
        <scheme val="minor"/>
      </rPr>
      <t>remplies</t>
    </r>
    <r>
      <rPr>
        <sz val="11"/>
        <color theme="1"/>
        <rFont val="Calibri"/>
        <family val="2"/>
        <scheme val="minor"/>
      </rPr>
      <t>.</t>
    </r>
  </si>
  <si>
    <r>
      <t xml:space="preserve">Plage de cellules dans laquelle tu veux compter les cellules
</t>
    </r>
    <r>
      <rPr>
        <b/>
        <sz val="11"/>
        <color theme="1"/>
        <rFont val="Calibri"/>
        <family val="2"/>
        <scheme val="minor"/>
      </rPr>
      <t>vides</t>
    </r>
    <r>
      <rPr>
        <sz val="11"/>
        <color theme="1"/>
        <rFont val="Calibri"/>
        <family val="2"/>
        <scheme val="minor"/>
      </rPr>
      <t>.</t>
    </r>
  </si>
  <si>
    <t>Date de
commande</t>
  </si>
  <si>
    <t>Client</t>
  </si>
  <si>
    <t>Ville de
livraison</t>
  </si>
  <si>
    <t>Livreur</t>
  </si>
  <si>
    <t>Anthony</t>
  </si>
  <si>
    <t>Charlotte</t>
  </si>
  <si>
    <t>Nancy</t>
  </si>
  <si>
    <t>Metz</t>
  </si>
  <si>
    <t>Strasbourg</t>
  </si>
  <si>
    <t>Date de
livraison</t>
  </si>
  <si>
    <t>Article
vendu</t>
  </si>
  <si>
    <t>Adresse de
livraison</t>
  </si>
  <si>
    <t>Prix</t>
  </si>
  <si>
    <t>À venir</t>
  </si>
  <si>
    <t>Nombre de commandes pour lesquelles
la date de la livraison est connue</t>
  </si>
  <si>
    <t>Nombre de commandes pour lesquelles
la date de la livraison est "À venir"</t>
  </si>
  <si>
    <t>ANIBAL Lecter</t>
  </si>
  <si>
    <t>BALBOAS Rocky</t>
  </si>
  <si>
    <t>KROFTE Lara</t>
  </si>
  <si>
    <t>PAUTER Harry</t>
  </si>
  <si>
    <t>SPARO Jack</t>
  </si>
  <si>
    <t>EUNTE Éthan</t>
  </si>
  <si>
    <t>MILLEURE Lucy</t>
  </si>
  <si>
    <t>INDYANAT Jones</t>
  </si>
  <si>
    <t>CONORE Sarah</t>
  </si>
  <si>
    <t>DEUQUE Daisy</t>
  </si>
  <si>
    <t>EVERDINE Katniss</t>
  </si>
  <si>
    <t>PRIORT Béatrice</t>
  </si>
  <si>
    <t>SIMPSONNE Lisa</t>
  </si>
  <si>
    <t>POPINSE Mary</t>
  </si>
  <si>
    <t>GRÉ Christian</t>
  </si>
  <si>
    <t>Tee-shirt</t>
  </si>
  <si>
    <t>Pantalon</t>
  </si>
  <si>
    <t>Pull</t>
  </si>
  <si>
    <t>Nombre de
cellules vides</t>
  </si>
  <si>
    <t>Nombre d'adresses de livraison renseignées</t>
  </si>
  <si>
    <t>Nombre d'adresses de livraison inconnues</t>
  </si>
  <si>
    <t>Nombre de commandes d'au moins 80 €</t>
  </si>
  <si>
    <t>Nombre de livraisons en janvier</t>
  </si>
  <si>
    <t>TUCHES Jeff</t>
  </si>
  <si>
    <t>SOUANE Elizabeth</t>
  </si>
  <si>
    <t>MONTANAS Tony</t>
  </si>
  <si>
    <t>POULAIM Amélie</t>
  </si>
  <si>
    <t>SAULOT Han</t>
  </si>
  <si>
    <t>5 Place Kléber</t>
  </si>
  <si>
    <t>Nombre de livraisons pour lesquelles
une ou plusieurs données sont manquantes</t>
  </si>
  <si>
    <t>9 Place du Château</t>
  </si>
  <si>
    <t>8 Grande Rue</t>
  </si>
  <si>
    <t>25 Avenue Molière</t>
  </si>
  <si>
    <t>20 Place Carnot</t>
  </si>
  <si>
    <t>12 Avenue Foch</t>
  </si>
  <si>
    <t>1 Place Saint-Louis</t>
  </si>
  <si>
    <t>7 Rue Jeanne d'Arc</t>
  </si>
  <si>
    <t>6 Rue La Salle</t>
  </si>
  <si>
    <t>1B Rue Lafayette</t>
  </si>
  <si>
    <t>8 Rue Stanislas</t>
  </si>
  <si>
    <t>29 Rue de la Visitation</t>
  </si>
  <si>
    <t>7 Avenue des Vosges</t>
  </si>
  <si>
    <t>18 Place Mazelle</t>
  </si>
  <si>
    <t>Nombre de livraisons pour lesquelles
la date de livraison est planifiée mais le livreur est inconnu</t>
  </si>
  <si>
    <t>Nombre de commandes passées en janvier
pour lesquelles la date de livraison est en février</t>
  </si>
  <si>
    <t>Nombre de clients ayant commandé un tee-shirt</t>
  </si>
  <si>
    <t>Nombre des données manquantes (cellules vides)</t>
  </si>
  <si>
    <t>Nombre de livraisons pour lequelles
la ville est connue mais pas l'adresse</t>
  </si>
  <si>
    <t>Nombre de commandes passées entre
le 15/01/2030 et le 15/02/2030 inclus</t>
  </si>
  <si>
    <t>Nombre de commandes
(utiliser la colonne "Date de commande")</t>
  </si>
  <si>
    <t>Nombre de commandes (utiliser la colonne "Client")</t>
  </si>
  <si>
    <t>Nombre de commandes à Nancy et à Strasbourg</t>
  </si>
  <si>
    <t>Nombre de commandes passées uniquement le 15/01/2030</t>
  </si>
  <si>
    <t>Nombre de commandes passées avant le 16/02/2030</t>
  </si>
  <si>
    <t>Nombre de pantalons livrés à Nancy par Anthony</t>
  </si>
  <si>
    <t>BATMAN</t>
  </si>
  <si>
    <t>SPIDER-MAN</t>
  </si>
  <si>
    <t>MISS HULK</t>
  </si>
  <si>
    <t>SPIDER-GIRL</t>
  </si>
  <si>
    <t>HULK</t>
  </si>
  <si>
    <t>BATGIRL</t>
  </si>
  <si>
    <t>SUPERMAN</t>
  </si>
  <si>
    <t>SUPERGIRL</t>
  </si>
  <si>
    <t>Inconnue</t>
  </si>
  <si>
    <t>Super-héros</t>
  </si>
  <si>
    <t>Nombre de super-héros
dont la date de naissance est connue</t>
  </si>
  <si>
    <t>Nombre de super-héros</t>
  </si>
  <si>
    <t>Nombre de
personnes sauvées</t>
  </si>
  <si>
    <t>Nombre de super-héros
dont la date de naissance est inconnue</t>
  </si>
  <si>
    <t>CONSIGNES - Exercice</t>
  </si>
  <si>
    <t>Plat préféré</t>
  </si>
  <si>
    <t>Raclette</t>
  </si>
  <si>
    <t>Fondue</t>
  </si>
  <si>
    <t>Nombre de super-héros féminins
ayant sauvé au moins 50 000 personnes</t>
  </si>
  <si>
    <t>Nombre de super-héros
dont le plat préféré n'est pas indiqué</t>
  </si>
  <si>
    <t>Nombre de super-héros
dont le plat préféré est connu</t>
  </si>
  <si>
    <t>CAPTAIN AMERICA</t>
  </si>
  <si>
    <t>WONDER WOMAN</t>
  </si>
  <si>
    <t>Nombre de super-héros masculins
nées entre 1910 et 1920 inclus</t>
  </si>
  <si>
    <t>Nombre de super-héros nés avant 1962 inclus</t>
  </si>
  <si>
    <t>Nombre de super-héros féminins nées à partir de 1950
dont le plat préféré est indiqué</t>
  </si>
  <si>
    <t>Nombre de livraisons à Metz assurées par Charlotte</t>
  </si>
  <si>
    <t>Nombre de super-héros
qui préfèrent la raclette</t>
  </si>
  <si>
    <t>Niveau débutant</t>
  </si>
  <si>
    <t>Informations pratiques</t>
  </si>
  <si>
    <t>Découvrir les programmes</t>
  </si>
  <si>
    <t>Modalités</t>
  </si>
  <si>
    <t>Après une analyse approfondie de vos des besoins, vous recevez un programme sur-mesure avec un planning adapté à vos disponibilités.
Nos formations sont accessibles en distanciel ou en présentiel. Le format distanciel garantit un apprentissage plus solide, car la durée est répartie sur des séances de 1h30 à 2h.
Vous pratiquez directement les notions sur le logiciel Excel, et vous pouvez vous entraîner en dehors des séances avec des exercices interactifs. Le formateur personnalise le programme tout au long de la formation.</t>
  </si>
  <si>
    <t>Niveau intermédiaire</t>
  </si>
  <si>
    <t>Niveau avancé</t>
  </si>
  <si>
    <t>Certification
Qualiopi</t>
  </si>
  <si>
    <t>Nous sommes certifiés Qualiopi, donc nos formations sont éligibles au financement CPF, OPCO, FAF, Pôle Emploi, votre entreprise…</t>
  </si>
  <si>
    <t>Par métier</t>
  </si>
  <si>
    <t>Partenaire
Tosa</t>
  </si>
  <si>
    <t>Nos formations délivrent la certification Tosa Excel : vous passez l'examen blanc du Tosa 2 séances avant la fin de la formation, puis la certification Tosa après la 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</si>
</sst>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_ ;_ * \(#,##0.00\)_ ;_ * &quot;-&quot;??_)_ ;_ @_ "/>
    <numFmt numFmtId="164" formatCode="#,##0.00\ &quot;€&quot;"/>
  </numFmts>
  <fonts count="35">
    <font>
      <sz val="11"/>
      <color theme="1"/>
      <name val="Calibri"/>
      <family val="2"/>
      <scheme val="minor"/>
    </font>
    <font>
      <sz val="11"/>
      <name val="Calibri"/>
      <family val="2"/>
      <scheme val="minor"/>
    </font>
    <font>
      <sz val="11"/>
      <color rgb="FFFF0000"/>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1"/>
      <color rgb="FF00518B"/>
      <name val="Calibri"/>
      <family val="2"/>
      <scheme val="minor"/>
    </font>
    <font>
      <sz val="11"/>
      <color rgb="FF00B050"/>
      <name val="Calibri"/>
      <family val="2"/>
      <scheme val="minor"/>
    </font>
    <font>
      <i/>
      <sz val="11"/>
      <color theme="1"/>
      <name val="Calibri"/>
      <family val="2"/>
      <scheme val="minor"/>
    </font>
    <font>
      <i/>
      <sz val="11"/>
      <color rgb="FF00B050"/>
      <name val="Calibri"/>
      <family val="2"/>
      <scheme val="minor"/>
    </font>
    <font>
      <sz val="11"/>
      <color rgb="FFFFFFFF"/>
      <name val="Calibri"/>
      <family val="2"/>
      <scheme val="minor"/>
    </font>
    <font>
      <i/>
      <sz val="11"/>
      <color rgb="FF00518B"/>
      <name val="Calibri"/>
      <family val="2"/>
      <scheme val="minor"/>
    </font>
    <font>
      <b/>
      <i/>
      <sz val="11"/>
      <color rgb="FF00518B"/>
      <name val="Calibri"/>
      <family val="2"/>
      <scheme val="minor"/>
    </font>
    <font>
      <b/>
      <sz val="11"/>
      <color rgb="FF00518B"/>
      <name val="Calibri"/>
      <family val="2"/>
      <scheme val="minor"/>
    </font>
    <font>
      <b/>
      <sz val="11"/>
      <name val="Calibri"/>
      <family val="2"/>
      <scheme val="minor"/>
    </font>
    <font>
      <b/>
      <sz val="11"/>
      <color rgb="FF0070C0"/>
      <name val="Calibri"/>
      <family val="2"/>
      <scheme val="minor"/>
    </font>
    <font>
      <sz val="11"/>
      <color rgb="FF0070C0"/>
      <name val="Calibri"/>
      <family val="2"/>
      <scheme val="minor"/>
    </font>
    <font>
      <b/>
      <i/>
      <sz val="11"/>
      <color theme="1"/>
      <name val="Calibri"/>
      <family val="2"/>
      <scheme val="minor"/>
    </font>
    <font>
      <b/>
      <i/>
      <sz val="11"/>
      <color rgb="FF0070C0"/>
      <name val="Calibri"/>
      <family val="2"/>
      <scheme val="minor"/>
    </font>
    <font>
      <b/>
      <vertAlign val="superscript"/>
      <sz val="11"/>
      <color rgb="FF0070C0"/>
      <name val="Calibri"/>
      <family val="2"/>
      <scheme val="minor"/>
    </font>
    <font>
      <i/>
      <sz val="11"/>
      <color rgb="FF0070C0"/>
      <name val="Calibri"/>
      <family val="2"/>
      <scheme val="minor"/>
    </font>
    <font>
      <u/>
      <sz val="11"/>
      <color theme="10"/>
      <name val="Calibri"/>
      <family val="2"/>
      <scheme val="minor"/>
    </font>
    <font>
      <b/>
      <u/>
      <sz val="11"/>
      <color rgb="FF00518B"/>
      <name val="Calibri"/>
      <family val="2"/>
      <scheme val="minor"/>
    </font>
    <font>
      <i/>
      <sz val="11"/>
      <color theme="0"/>
      <name val="Calibri"/>
      <family val="2"/>
      <scheme val="minor"/>
    </font>
    <font>
      <b/>
      <i/>
      <sz val="11"/>
      <color theme="0"/>
      <name val="Calibri"/>
      <family val="2"/>
      <scheme val="minor"/>
    </font>
    <font>
      <sz val="11"/>
      <color theme="1"/>
      <name val="Calibri"/>
      <family val="2"/>
      <scheme val="minor"/>
    </font>
    <font>
      <u/>
      <sz val="11"/>
      <color theme="1"/>
      <name val="Calibri (Corps)"/>
    </font>
    <font>
      <sz val="8"/>
      <name val="Calibri"/>
      <family val="2"/>
      <scheme val="minor"/>
    </font>
    <font>
      <sz val="11"/>
      <color rgb="FF00B050"/>
      <name val="Calibri (Corps)"/>
    </font>
    <font>
      <b/>
      <sz val="11"/>
      <color rgb="FF0070C0"/>
      <name val="Calibri (Corps)"/>
    </font>
    <font>
      <sz val="11"/>
      <color theme="1"/>
      <name val="Montserrat Regular"/>
    </font>
    <font>
      <b/>
      <sz val="16"/>
      <color rgb="FF00518B"/>
      <name val="Montserrat Regular"/>
    </font>
    <font>
      <sz val="14"/>
      <color rgb="FF00518B"/>
      <name val="Montserrat Regular"/>
    </font>
    <font>
      <b/>
      <sz val="14"/>
      <color rgb="FF00518B"/>
      <name val="Montserrat Regular"/>
    </font>
    <font>
      <sz val="12"/>
      <color theme="1"/>
      <name val="Montserrat Regular"/>
    </font>
  </fonts>
  <fills count="9">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0"/>
        <bgColor indexed="64"/>
      </patternFill>
    </fill>
    <fill>
      <patternFill patternType="solid">
        <fgColor rgb="FF00518B"/>
        <bgColor indexed="64"/>
      </patternFill>
    </fill>
    <fill>
      <patternFill patternType="solid">
        <fgColor theme="8" tint="0.79998168889431442"/>
        <bgColor indexed="64"/>
      </patternFill>
    </fill>
    <fill>
      <patternFill patternType="solid">
        <fgColor theme="1"/>
        <bgColor indexed="64"/>
      </patternFill>
    </fill>
    <fill>
      <patternFill patternType="solid">
        <fgColor rgb="FF00A9E5"/>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dotted">
        <color indexed="64"/>
      </left>
      <right style="dotted">
        <color indexed="64"/>
      </right>
      <top style="thin">
        <color indexed="64"/>
      </top>
      <bottom style="dotted">
        <color indexed="64"/>
      </bottom>
      <diagonal/>
    </border>
    <border>
      <left style="dotted">
        <color auto="1"/>
      </left>
      <right style="dotted">
        <color auto="1"/>
      </right>
      <top style="dotted">
        <color auto="1"/>
      </top>
      <bottom style="thin">
        <color indexed="64"/>
      </bottom>
      <diagonal/>
    </border>
    <border>
      <left style="dotted">
        <color auto="1"/>
      </left>
      <right style="thin">
        <color auto="1"/>
      </right>
      <top style="dotted">
        <color auto="1"/>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right style="dotted">
        <color indexed="64"/>
      </right>
      <top style="dotted">
        <color indexed="64"/>
      </top>
      <bottom/>
      <diagonal/>
    </border>
    <border>
      <left/>
      <right style="dotted">
        <color indexed="64"/>
      </right>
      <top/>
      <bottom/>
      <diagonal/>
    </border>
    <border>
      <left/>
      <right style="dotted">
        <color indexed="64"/>
      </right>
      <top/>
      <bottom style="dotted">
        <color indexed="64"/>
      </bottom>
      <diagonal/>
    </border>
    <border>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style="dotted">
        <color auto="1"/>
      </right>
      <top style="thin">
        <color indexed="64"/>
      </top>
      <bottom/>
      <diagonal/>
    </border>
    <border>
      <left style="thin">
        <color indexed="64"/>
      </left>
      <right style="dotted">
        <color auto="1"/>
      </right>
      <top/>
      <bottom style="thin">
        <color indexed="64"/>
      </bottom>
      <diagonal/>
    </border>
    <border>
      <left style="dotted">
        <color auto="1"/>
      </left>
      <right style="thin">
        <color indexed="64"/>
      </right>
      <top style="dotted">
        <color auto="1"/>
      </top>
      <bottom/>
      <diagonal/>
    </border>
    <border>
      <left style="dotted">
        <color auto="1"/>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dotted">
        <color indexed="64"/>
      </right>
      <top style="dotted">
        <color indexed="64"/>
      </top>
      <bottom/>
      <diagonal/>
    </border>
    <border>
      <left style="dotted">
        <color auto="1"/>
      </left>
      <right style="dotted">
        <color auto="1"/>
      </right>
      <top style="dotted">
        <color auto="1"/>
      </top>
      <bottom/>
      <diagonal/>
    </border>
    <border>
      <left style="medium">
        <color rgb="FF00518B"/>
      </left>
      <right style="medium">
        <color rgb="FF00518B"/>
      </right>
      <top style="medium">
        <color rgb="FF00518B"/>
      </top>
      <bottom style="medium">
        <color rgb="FF00518B"/>
      </bottom>
      <diagonal/>
    </border>
    <border>
      <left style="medium">
        <color rgb="FF00518B"/>
      </left>
      <right/>
      <top style="medium">
        <color rgb="FF00518B"/>
      </top>
      <bottom style="medium">
        <color rgb="FF00518B"/>
      </bottom>
      <diagonal/>
    </border>
    <border>
      <left/>
      <right style="medium">
        <color rgb="FF00518B"/>
      </right>
      <top style="medium">
        <color rgb="FF00518B"/>
      </top>
      <bottom style="medium">
        <color rgb="FF00518B"/>
      </bottom>
      <diagonal/>
    </border>
    <border>
      <left style="medium">
        <color theme="8" tint="0.79998168889431442"/>
      </left>
      <right style="medium">
        <color theme="8" tint="0.79998168889431442"/>
      </right>
      <top style="medium">
        <color rgb="FF00518B"/>
      </top>
      <bottom style="medium">
        <color theme="8" tint="0.79998168889431442"/>
      </bottom>
      <diagonal/>
    </border>
    <border>
      <left style="medium">
        <color rgb="FF00518B"/>
      </left>
      <right style="dotted">
        <color rgb="FF00518B"/>
      </right>
      <top style="medium">
        <color rgb="FF00518B"/>
      </top>
      <bottom/>
      <diagonal/>
    </border>
    <border>
      <left style="dotted">
        <color rgb="FF00518B"/>
      </left>
      <right style="medium">
        <color rgb="FF00518B"/>
      </right>
      <top style="medium">
        <color rgb="FF00518B"/>
      </top>
      <bottom/>
      <diagonal/>
    </border>
    <border>
      <left style="medium">
        <color rgb="FF00518B"/>
      </left>
      <right style="dotted">
        <color rgb="FF00518B"/>
      </right>
      <top/>
      <bottom/>
      <diagonal/>
    </border>
    <border>
      <left style="dotted">
        <color rgb="FF00518B"/>
      </left>
      <right style="medium">
        <color rgb="FF00518B"/>
      </right>
      <top/>
      <bottom/>
      <diagonal/>
    </border>
    <border>
      <left style="medium">
        <color rgb="FF00518B"/>
      </left>
      <right style="dotted">
        <color rgb="FF00518B"/>
      </right>
      <top/>
      <bottom style="thin">
        <color rgb="FF00518B"/>
      </bottom>
      <diagonal/>
    </border>
    <border>
      <left style="dotted">
        <color rgb="FF00518B"/>
      </left>
      <right style="medium">
        <color rgb="FF00518B"/>
      </right>
      <top/>
      <bottom style="thin">
        <color rgb="FF00518B"/>
      </bottom>
      <diagonal/>
    </border>
    <border>
      <left style="medium">
        <color rgb="FF00518B"/>
      </left>
      <right style="dotted">
        <color rgb="FF00518B"/>
      </right>
      <top style="thin">
        <color rgb="FF00518B"/>
      </top>
      <bottom/>
      <diagonal/>
    </border>
    <border>
      <left style="dotted">
        <color rgb="FF00518B"/>
      </left>
      <right style="medium">
        <color rgb="FF00518B"/>
      </right>
      <top style="thin">
        <color rgb="FF00518B"/>
      </top>
      <bottom/>
      <diagonal/>
    </border>
    <border>
      <left style="medium">
        <color rgb="FF00518B"/>
      </left>
      <right style="dotted">
        <color rgb="FF00518B"/>
      </right>
      <top/>
      <bottom style="medium">
        <color rgb="FF00518B"/>
      </bottom>
      <diagonal/>
    </border>
    <border>
      <left style="dotted">
        <color rgb="FF00518B"/>
      </left>
      <right style="medium">
        <color rgb="FF00518B"/>
      </right>
      <top/>
      <bottom style="medium">
        <color rgb="FF00518B"/>
      </bottom>
      <diagonal/>
    </border>
  </borders>
  <cellStyleXfs count="4">
    <xf numFmtId="0" fontId="0" fillId="0" borderId="0"/>
    <xf numFmtId="0" fontId="21" fillId="0" borderId="0" applyNumberFormat="0" applyFill="0" applyBorder="0" applyAlignment="0" applyProtection="0"/>
    <xf numFmtId="43" fontId="25" fillId="0" borderId="0" applyFont="0" applyFill="0" applyBorder="0" applyAlignment="0" applyProtection="0"/>
    <xf numFmtId="0" fontId="25" fillId="0" borderId="0"/>
  </cellStyleXfs>
  <cellXfs count="101">
    <xf numFmtId="0" fontId="0" fillId="0" borderId="0" xfId="0"/>
    <xf numFmtId="0" fontId="0" fillId="0" borderId="0" xfId="0" applyAlignment="1">
      <alignment horizontal="center" vertical="center" wrapText="1"/>
    </xf>
    <xf numFmtId="0" fontId="5" fillId="4" borderId="0" xfId="0" applyFont="1" applyFill="1" applyAlignment="1">
      <alignment horizontal="center" vertical="center" wrapText="1"/>
    </xf>
    <xf numFmtId="0" fontId="0" fillId="0" borderId="1" xfId="0" applyBorder="1" applyAlignment="1" applyProtection="1">
      <alignment horizontal="center" vertical="center" wrapText="1"/>
      <protection locked="0"/>
    </xf>
    <xf numFmtId="3" fontId="2" fillId="3" borderId="1" xfId="0" applyNumberFormat="1" applyFont="1" applyFill="1" applyBorder="1" applyAlignment="1" applyProtection="1">
      <alignment horizontal="center" vertical="center" wrapText="1"/>
      <protection locked="0"/>
    </xf>
    <xf numFmtId="14" fontId="0" fillId="0" borderId="1" xfId="0" applyNumberFormat="1" applyBorder="1" applyAlignment="1" applyProtection="1">
      <alignment horizontal="center" vertical="center" wrapText="1"/>
      <protection locked="0"/>
    </xf>
    <xf numFmtId="0" fontId="3" fillId="5" borderId="1"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5" fillId="0" borderId="0" xfId="0" applyFont="1" applyAlignment="1">
      <alignment horizontal="center" vertical="center" wrapText="1"/>
    </xf>
    <xf numFmtId="0" fontId="3" fillId="5" borderId="5"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3" fillId="5" borderId="1" xfId="0" applyFont="1" applyFill="1" applyBorder="1" applyAlignment="1">
      <alignment horizontal="left" vertical="center" wrapText="1"/>
    </xf>
    <xf numFmtId="0" fontId="3" fillId="5" borderId="5" xfId="0" applyFont="1" applyFill="1" applyBorder="1" applyAlignment="1">
      <alignment horizontal="left" vertical="center" wrapText="1"/>
    </xf>
    <xf numFmtId="0" fontId="3" fillId="5" borderId="7" xfId="0" applyFont="1" applyFill="1" applyBorder="1" applyAlignment="1">
      <alignment horizontal="left" vertical="center" wrapText="1"/>
    </xf>
    <xf numFmtId="0" fontId="3" fillId="5" borderId="6" xfId="0" applyFont="1" applyFill="1" applyBorder="1" applyAlignment="1">
      <alignment horizontal="left" vertical="center" wrapText="1"/>
    </xf>
    <xf numFmtId="0" fontId="10" fillId="0" borderId="0" xfId="0" applyFont="1" applyAlignment="1">
      <alignment horizontal="center" vertical="center" wrapText="1"/>
    </xf>
    <xf numFmtId="0" fontId="3" fillId="5" borderId="18" xfId="0" applyFont="1" applyFill="1" applyBorder="1" applyAlignment="1">
      <alignment horizontal="center" vertical="center" wrapText="1"/>
    </xf>
    <xf numFmtId="0" fontId="0" fillId="0" borderId="22" xfId="0" applyBorder="1" applyAlignment="1">
      <alignment horizontal="center" vertical="center" wrapText="1"/>
    </xf>
    <xf numFmtId="0" fontId="3" fillId="7" borderId="1" xfId="0" applyFont="1" applyFill="1" applyBorder="1" applyAlignment="1">
      <alignment horizontal="center" vertical="center" wrapText="1"/>
    </xf>
    <xf numFmtId="0" fontId="23" fillId="8" borderId="11" xfId="1" applyFont="1" applyFill="1" applyBorder="1" applyAlignment="1" applyProtection="1">
      <alignment horizontal="center" vertical="center" wrapText="1"/>
      <protection locked="0"/>
    </xf>
    <xf numFmtId="0" fontId="7" fillId="0" borderId="8" xfId="0" applyFont="1"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9" fillId="0" borderId="9" xfId="0" applyFont="1" applyBorder="1" applyAlignment="1" applyProtection="1">
      <alignment horizontal="left" vertical="top" wrapText="1"/>
      <protection locked="0"/>
    </xf>
    <xf numFmtId="0" fontId="8" fillId="0" borderId="12" xfId="0" applyFont="1" applyBorder="1" applyAlignment="1" applyProtection="1">
      <alignment horizontal="left" vertical="top" wrapText="1"/>
      <protection locked="0"/>
    </xf>
    <xf numFmtId="0" fontId="15" fillId="0" borderId="15" xfId="0" applyFont="1"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9" fillId="0" borderId="15"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xf numFmtId="0" fontId="24" fillId="8" borderId="12" xfId="1" applyFont="1" applyFill="1" applyBorder="1" applyAlignment="1" applyProtection="1">
      <alignment horizontal="center" vertical="center" wrapText="1"/>
      <protection locked="0"/>
    </xf>
    <xf numFmtId="3" fontId="2" fillId="3" borderId="6" xfId="2" applyNumberFormat="1" applyFont="1" applyFill="1" applyBorder="1" applyAlignment="1" applyProtection="1">
      <alignment horizontal="center" vertical="center" wrapText="1"/>
      <protection locked="0"/>
    </xf>
    <xf numFmtId="0" fontId="14" fillId="0" borderId="28" xfId="0" applyFont="1"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4" fillId="0" borderId="3" xfId="0" applyFont="1" applyBorder="1" applyAlignment="1" applyProtection="1">
      <alignment horizontal="left" vertical="top" wrapText="1"/>
      <protection locked="0"/>
    </xf>
    <xf numFmtId="0" fontId="7" fillId="0" borderId="3" xfId="0" applyFont="1"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14" fontId="0" fillId="0" borderId="5" xfId="0" applyNumberFormat="1" applyBorder="1" applyAlignment="1" applyProtection="1">
      <alignment horizontal="left" vertical="center" wrapText="1"/>
      <protection locked="0"/>
    </xf>
    <xf numFmtId="14" fontId="0" fillId="0" borderId="7" xfId="0" applyNumberFormat="1"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164" fontId="0" fillId="0" borderId="7" xfId="0" applyNumberFormat="1" applyBorder="1" applyAlignment="1" applyProtection="1">
      <alignment horizontal="right" vertical="center" wrapText="1"/>
      <protection locked="0"/>
    </xf>
    <xf numFmtId="14" fontId="0" fillId="0" borderId="5" xfId="0" applyNumberFormat="1" applyBorder="1" applyAlignment="1" applyProtection="1">
      <alignment horizontal="center" vertical="center" wrapText="1"/>
      <protection locked="0"/>
    </xf>
    <xf numFmtId="37" fontId="0" fillId="0" borderId="1" xfId="2" applyNumberFormat="1" applyFont="1" applyBorder="1" applyAlignment="1" applyProtection="1">
      <alignment horizontal="center" vertical="center" wrapText="1"/>
      <protection locked="0"/>
    </xf>
    <xf numFmtId="3" fontId="0" fillId="4" borderId="1" xfId="0" applyNumberFormat="1" applyFill="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15" fillId="0" borderId="36" xfId="0" applyFont="1" applyBorder="1" applyAlignment="1" applyProtection="1">
      <alignment horizontal="left" vertical="top" wrapText="1"/>
      <protection locked="0"/>
    </xf>
    <xf numFmtId="0" fontId="0" fillId="0" borderId="30" xfId="0" applyBorder="1" applyAlignment="1" applyProtection="1">
      <alignment horizontal="left" vertical="top" wrapText="1"/>
      <protection locked="0"/>
    </xf>
    <xf numFmtId="3" fontId="0" fillId="0" borderId="1" xfId="2" applyNumberFormat="1" applyFont="1" applyBorder="1" applyAlignment="1" applyProtection="1">
      <alignment horizontal="center" vertical="center" wrapText="1"/>
      <protection locked="0"/>
    </xf>
    <xf numFmtId="3" fontId="0" fillId="0" borderId="1" xfId="0" applyNumberFormat="1" applyBorder="1" applyAlignment="1" applyProtection="1">
      <alignment horizontal="center" vertical="center" wrapText="1"/>
      <protection locked="0"/>
    </xf>
    <xf numFmtId="0" fontId="8" fillId="0" borderId="30" xfId="0" applyFont="1" applyBorder="1" applyAlignment="1" applyProtection="1">
      <alignment horizontal="left" vertical="top" wrapText="1"/>
      <protection locked="0"/>
    </xf>
    <xf numFmtId="0" fontId="8" fillId="0" borderId="31" xfId="0" applyFont="1" applyBorder="1" applyAlignment="1" applyProtection="1">
      <alignment horizontal="left" vertical="top" wrapText="1"/>
      <protection locked="0"/>
    </xf>
    <xf numFmtId="0" fontId="14" fillId="0" borderId="13" xfId="0" applyFont="1" applyBorder="1" applyAlignment="1" applyProtection="1">
      <alignment horizontal="left" vertical="top" wrapText="1"/>
      <protection locked="0"/>
    </xf>
    <xf numFmtId="0" fontId="14" fillId="0" borderId="35" xfId="0" applyFont="1" applyBorder="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0" fillId="0" borderId="36" xfId="0" applyBorder="1" applyAlignment="1" applyProtection="1">
      <alignment horizontal="left" vertical="top" wrapText="1"/>
      <protection locked="0"/>
    </xf>
    <xf numFmtId="0" fontId="4" fillId="0" borderId="36" xfId="0" applyFont="1" applyBorder="1" applyAlignment="1" applyProtection="1">
      <alignment horizontal="left" vertical="top" wrapText="1"/>
      <protection locked="0"/>
    </xf>
    <xf numFmtId="0" fontId="14" fillId="0" borderId="14" xfId="0" applyFont="1" applyBorder="1" applyAlignment="1" applyProtection="1">
      <alignment horizontal="left" vertical="top" wrapText="1"/>
      <protection locked="0"/>
    </xf>
    <xf numFmtId="0" fontId="14" fillId="0" borderId="16" xfId="0" applyFont="1"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15"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4" fillId="0" borderId="15" xfId="0" applyFont="1" applyBorder="1" applyAlignment="1" applyProtection="1">
      <alignment horizontal="left" vertical="top" wrapText="1"/>
      <protection locked="0"/>
    </xf>
    <xf numFmtId="0" fontId="4" fillId="0" borderId="9" xfId="0" applyFont="1" applyBorder="1" applyAlignment="1" applyProtection="1">
      <alignment horizontal="left" vertical="top" wrapText="1"/>
      <protection locked="0"/>
    </xf>
    <xf numFmtId="0" fontId="0" fillId="6" borderId="1" xfId="0" applyFill="1" applyBorder="1" applyAlignment="1">
      <alignment horizontal="center" vertical="center" wrapText="1"/>
    </xf>
    <xf numFmtId="0" fontId="0" fillId="6" borderId="2" xfId="0" applyFill="1" applyBorder="1" applyAlignment="1">
      <alignment horizontal="center" vertical="center" wrapText="1"/>
    </xf>
    <xf numFmtId="0" fontId="13" fillId="6" borderId="8"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4" fillId="2" borderId="16" xfId="0" applyFont="1" applyFill="1" applyBorder="1" applyAlignment="1" applyProtection="1">
      <alignment horizontal="center" vertical="center" textRotation="180" wrapText="1"/>
      <protection locked="0"/>
    </xf>
    <xf numFmtId="0" fontId="4" fillId="2" borderId="2" xfId="0" applyFont="1" applyFill="1" applyBorder="1" applyAlignment="1" applyProtection="1">
      <alignment horizontal="center" vertical="center" textRotation="180" wrapText="1"/>
      <protection locked="0"/>
    </xf>
    <xf numFmtId="0" fontId="4" fillId="2" borderId="13" xfId="0" applyFont="1" applyFill="1" applyBorder="1" applyAlignment="1" applyProtection="1">
      <alignment horizontal="center" vertical="center" textRotation="180" wrapText="1"/>
      <protection locked="0"/>
    </xf>
    <xf numFmtId="0" fontId="4" fillId="0" borderId="28" xfId="0" applyFont="1" applyBorder="1" applyAlignment="1" applyProtection="1">
      <alignment horizontal="left" vertical="top" wrapText="1"/>
      <protection locked="0"/>
    </xf>
    <xf numFmtId="0" fontId="4" fillId="0" borderId="29" xfId="0" applyFont="1" applyBorder="1" applyAlignment="1" applyProtection="1">
      <alignment horizontal="left" vertical="top" wrapText="1"/>
      <protection locked="0"/>
    </xf>
    <xf numFmtId="0" fontId="23" fillId="8" borderId="17" xfId="1" applyFont="1" applyFill="1" applyBorder="1" applyAlignment="1" applyProtection="1">
      <alignment horizontal="center" vertical="center" wrapText="1"/>
      <protection locked="0"/>
    </xf>
    <xf numFmtId="0" fontId="23" fillId="8" borderId="24" xfId="1" applyFont="1" applyFill="1" applyBorder="1" applyAlignment="1" applyProtection="1">
      <alignment horizontal="center" vertical="center" wrapText="1"/>
      <protection locked="0"/>
    </xf>
    <xf numFmtId="0" fontId="23" fillId="8" borderId="23" xfId="1" applyFont="1" applyFill="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4" fillId="2" borderId="19" xfId="0" applyFont="1" applyFill="1" applyBorder="1" applyAlignment="1" applyProtection="1">
      <alignment horizontal="center" vertical="center" textRotation="180" wrapText="1"/>
      <protection locked="0"/>
    </xf>
    <xf numFmtId="0" fontId="4" fillId="2" borderId="20" xfId="0" applyFont="1" applyFill="1" applyBorder="1" applyAlignment="1" applyProtection="1">
      <alignment horizontal="center" vertical="center" textRotation="180" wrapText="1"/>
      <protection locked="0"/>
    </xf>
    <xf numFmtId="0" fontId="4" fillId="2" borderId="21" xfId="0" applyFont="1" applyFill="1" applyBorder="1" applyAlignment="1" applyProtection="1">
      <alignment horizontal="center" vertical="center" textRotation="180" wrapText="1"/>
      <protection locked="0"/>
    </xf>
    <xf numFmtId="0" fontId="4" fillId="2" borderId="32" xfId="0" applyFont="1" applyFill="1" applyBorder="1" applyAlignment="1" applyProtection="1">
      <alignment horizontal="center" vertical="center" textRotation="90" wrapText="1"/>
      <protection locked="0"/>
    </xf>
    <xf numFmtId="0" fontId="4" fillId="2" borderId="33" xfId="0" applyFont="1" applyFill="1" applyBorder="1" applyAlignment="1" applyProtection="1">
      <alignment horizontal="center" vertical="center" textRotation="90" wrapText="1"/>
      <protection locked="0"/>
    </xf>
    <xf numFmtId="0" fontId="4" fillId="2" borderId="34" xfId="0" applyFont="1" applyFill="1" applyBorder="1" applyAlignment="1" applyProtection="1">
      <alignment horizontal="center" vertical="center" textRotation="90" wrapText="1"/>
      <protection locked="0"/>
    </xf>
    <xf numFmtId="0" fontId="23" fillId="8" borderId="1" xfId="1" applyFont="1" applyFill="1" applyBorder="1" applyAlignment="1" applyProtection="1">
      <alignment horizontal="center" vertical="center" wrapText="1"/>
      <protection locked="0"/>
    </xf>
    <xf numFmtId="0" fontId="4" fillId="2" borderId="26" xfId="0" applyFont="1" applyFill="1" applyBorder="1" applyAlignment="1" applyProtection="1">
      <alignment horizontal="center" vertical="center" textRotation="180" wrapText="1"/>
      <protection locked="0"/>
    </xf>
    <xf numFmtId="0" fontId="4" fillId="2" borderId="25" xfId="0" applyFont="1" applyFill="1" applyBorder="1" applyAlignment="1" applyProtection="1">
      <alignment horizontal="center" vertical="center" textRotation="180" wrapText="1"/>
      <protection locked="0"/>
    </xf>
    <xf numFmtId="0" fontId="4" fillId="2" borderId="27" xfId="0" applyFont="1" applyFill="1" applyBorder="1" applyAlignment="1" applyProtection="1">
      <alignment horizontal="center" vertical="center" textRotation="180" wrapText="1"/>
      <protection locked="0"/>
    </xf>
    <xf numFmtId="0" fontId="4" fillId="2" borderId="22" xfId="0" applyFont="1" applyFill="1" applyBorder="1" applyAlignment="1" applyProtection="1">
      <alignment horizontal="center" vertical="center" textRotation="180" wrapText="1"/>
      <protection locked="0"/>
    </xf>
    <xf numFmtId="0" fontId="30" fillId="0" borderId="0" xfId="3" applyFont="1" applyAlignment="1">
      <alignment horizontal="center" vertical="center" wrapText="1"/>
    </xf>
    <xf numFmtId="0" fontId="31" fillId="6" borderId="37" xfId="3" applyFont="1" applyFill="1" applyBorder="1" applyAlignment="1">
      <alignment horizontal="center" vertical="center" wrapText="1"/>
    </xf>
    <xf numFmtId="0" fontId="31" fillId="6" borderId="38" xfId="3" applyFont="1" applyFill="1" applyBorder="1" applyAlignment="1">
      <alignment horizontal="center" vertical="center" wrapText="1"/>
    </xf>
    <xf numFmtId="0" fontId="31" fillId="6" borderId="39" xfId="3" applyFont="1" applyFill="1" applyBorder="1" applyAlignment="1">
      <alignment horizontal="center" vertical="center" wrapText="1"/>
    </xf>
    <xf numFmtId="0" fontId="32" fillId="0" borderId="40" xfId="1" applyFont="1" applyBorder="1" applyAlignment="1">
      <alignment horizontal="center" vertical="center" wrapText="1"/>
    </xf>
    <xf numFmtId="0" fontId="33" fillId="0" borderId="41" xfId="3" applyFont="1" applyBorder="1" applyAlignment="1">
      <alignment horizontal="center" vertical="center" wrapText="1"/>
    </xf>
    <xf numFmtId="0" fontId="34" fillId="0" borderId="42" xfId="3" applyFont="1" applyBorder="1" applyAlignment="1">
      <alignment horizontal="left" vertical="center" wrapText="1" indent="1"/>
    </xf>
    <xf numFmtId="0" fontId="33" fillId="0" borderId="43" xfId="3" applyFont="1" applyBorder="1" applyAlignment="1">
      <alignment horizontal="center" vertical="center" wrapText="1"/>
    </xf>
    <xf numFmtId="0" fontId="34" fillId="0" borderId="44" xfId="3" applyFont="1" applyBorder="1" applyAlignment="1">
      <alignment horizontal="left" vertical="center" wrapText="1" indent="1"/>
    </xf>
    <xf numFmtId="0" fontId="33" fillId="0" borderId="45" xfId="3" applyFont="1" applyBorder="1" applyAlignment="1">
      <alignment horizontal="center" vertical="center" wrapText="1"/>
    </xf>
    <xf numFmtId="0" fontId="34" fillId="0" borderId="46" xfId="3" applyFont="1" applyBorder="1" applyAlignment="1">
      <alignment horizontal="left" vertical="center" wrapText="1" indent="1"/>
    </xf>
    <xf numFmtId="0" fontId="33" fillId="0" borderId="47" xfId="3" applyFont="1" applyBorder="1" applyAlignment="1">
      <alignment horizontal="center" vertical="center" wrapText="1"/>
    </xf>
    <xf numFmtId="0" fontId="34" fillId="0" borderId="48" xfId="3" applyFont="1" applyBorder="1" applyAlignment="1">
      <alignment horizontal="left" vertical="center" wrapText="1" indent="1"/>
    </xf>
    <xf numFmtId="0" fontId="33" fillId="0" borderId="49" xfId="3" applyFont="1" applyBorder="1" applyAlignment="1">
      <alignment horizontal="center" vertical="center" wrapText="1"/>
    </xf>
    <xf numFmtId="0" fontId="34" fillId="0" borderId="50" xfId="3" applyFont="1" applyBorder="1" applyAlignment="1">
      <alignment horizontal="left" vertical="center" wrapText="1" indent="1"/>
    </xf>
  </cellXfs>
  <cellStyles count="4">
    <cellStyle name="Lien hypertexte" xfId="1" builtinId="8"/>
    <cellStyle name="Milliers" xfId="2" builtinId="3"/>
    <cellStyle name="Normal" xfId="0" builtinId="0"/>
    <cellStyle name="Normal 2 2" xfId="3" xr:uid="{E0E5C192-FE9F-D840-9CCF-A6478AF27D84}"/>
  </cellStyles>
  <dxfs count="19">
    <dxf>
      <font>
        <b val="0"/>
        <i val="0"/>
        <color rgb="FF00518B"/>
      </font>
      <fill>
        <patternFill>
          <bgColor theme="8" tint="0.79998168889431442"/>
        </patternFill>
      </fill>
    </dxf>
    <dxf>
      <font>
        <b val="0"/>
        <i val="0"/>
        <color rgb="FF00518B"/>
      </font>
      <fill>
        <patternFill>
          <bgColor theme="8" tint="0.79998168889431442"/>
        </patternFill>
      </fill>
    </dxf>
    <dxf>
      <font>
        <b val="0"/>
        <i/>
        <color theme="0"/>
      </font>
      <fill>
        <patternFill>
          <bgColor rgb="FFFF0000"/>
        </patternFill>
      </fill>
    </dxf>
    <dxf>
      <font>
        <b/>
        <i/>
        <color theme="0"/>
      </font>
      <fill>
        <patternFill>
          <bgColor rgb="FF00A9E5"/>
        </patternFill>
      </fill>
    </dxf>
    <dxf>
      <font>
        <b val="0"/>
        <i val="0"/>
        <color rgb="FF00518B"/>
      </font>
      <fill>
        <patternFill>
          <bgColor theme="8" tint="0.79998168889431442"/>
        </patternFill>
      </fill>
    </dxf>
    <dxf>
      <font>
        <b val="0"/>
        <i val="0"/>
        <color rgb="FF00518B"/>
      </font>
      <fill>
        <patternFill>
          <bgColor theme="8" tint="0.79998168889431442"/>
        </patternFill>
      </fill>
    </dxf>
    <dxf>
      <font>
        <b val="0"/>
        <i/>
        <color theme="0"/>
      </font>
      <fill>
        <patternFill>
          <bgColor rgb="FFFF0000"/>
        </patternFill>
      </fill>
    </dxf>
    <dxf>
      <font>
        <b/>
        <i/>
        <color theme="0"/>
      </font>
      <fill>
        <patternFill>
          <bgColor rgb="FF00A9E5"/>
        </patternFill>
      </fill>
    </dxf>
    <dxf>
      <font>
        <b val="0"/>
        <i val="0"/>
        <color rgb="FF00518B"/>
      </font>
      <fill>
        <patternFill>
          <bgColor theme="8" tint="0.79998168889431442"/>
        </patternFill>
      </fill>
    </dxf>
    <dxf>
      <font>
        <b val="0"/>
        <i val="0"/>
        <color rgb="FF00518B"/>
      </font>
      <fill>
        <patternFill>
          <bgColor theme="8" tint="0.79998168889431442"/>
        </patternFill>
      </fill>
    </dxf>
    <dxf>
      <font>
        <b val="0"/>
        <i/>
        <color theme="0"/>
      </font>
      <fill>
        <patternFill>
          <bgColor rgb="FFFF0000"/>
        </patternFill>
      </fill>
    </dxf>
    <dxf>
      <font>
        <b/>
        <i/>
        <color theme="0"/>
      </font>
      <fill>
        <patternFill>
          <bgColor rgb="FF00A9E5"/>
        </patternFill>
      </fill>
    </dxf>
    <dxf>
      <font>
        <b val="0"/>
        <i val="0"/>
        <color rgb="FF00518B"/>
      </font>
      <fill>
        <patternFill>
          <bgColor theme="8" tint="0.79998168889431442"/>
        </patternFill>
      </fill>
    </dxf>
    <dxf>
      <font>
        <b val="0"/>
        <i val="0"/>
        <color rgb="FF00518B"/>
      </font>
      <fill>
        <patternFill>
          <bgColor theme="8" tint="0.79998168889431442"/>
        </patternFill>
      </fill>
    </dxf>
    <dxf>
      <font>
        <b val="0"/>
        <i/>
        <color theme="0"/>
      </font>
      <fill>
        <patternFill>
          <bgColor rgb="FFFF0000"/>
        </patternFill>
      </fill>
    </dxf>
    <dxf>
      <font>
        <b/>
        <i/>
        <color theme="0"/>
      </font>
      <fill>
        <patternFill>
          <bgColor rgb="FF00A9E5"/>
        </patternFill>
      </fill>
    </dxf>
    <dxf>
      <font>
        <b val="0"/>
        <i val="0"/>
        <color rgb="FF00518B"/>
      </font>
      <fill>
        <patternFill>
          <bgColor theme="8" tint="0.79998168889431442"/>
        </patternFill>
      </fill>
    </dxf>
    <dxf>
      <font>
        <b val="0"/>
        <i/>
        <color theme="0"/>
      </font>
      <fill>
        <patternFill>
          <bgColor rgb="FFFF0000"/>
        </patternFill>
      </fill>
    </dxf>
    <dxf>
      <font>
        <b/>
        <i/>
        <color theme="0"/>
      </font>
      <fill>
        <patternFill>
          <bgColor rgb="FF00A9E5"/>
        </patternFill>
      </fill>
    </dxf>
  </dxfs>
  <tableStyles count="0" defaultTableStyle="TableStyleMedium2" defaultPivotStyle="PivotStyleLight16"/>
  <colors>
    <mruColors>
      <color rgb="FF00518B"/>
      <color rgb="FFFFFFFF"/>
      <color rgb="FF00A9E5"/>
      <color rgb="FFCECECE"/>
      <color rgb="FFFFD700"/>
      <color rgb="FFCD7F32"/>
      <color rgb="FFF7F6A8"/>
      <color rgb="FF614E1A"/>
      <color rgb="FFDCE5E5"/>
      <color rgb="FFFFDA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morpheus-formation.fr/blog/test/excel/" TargetMode="External"/><Relationship Id="rId1" Type="http://schemas.openxmlformats.org/officeDocument/2006/relationships/hyperlink" Target="https://www.morpheus-formation.fr/contact/"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3</xdr:col>
      <xdr:colOff>1031494</xdr:colOff>
      <xdr:row>2</xdr:row>
      <xdr:rowOff>259145</xdr:rowOff>
    </xdr:from>
    <xdr:to>
      <xdr:col>4</xdr:col>
      <xdr:colOff>7109206</xdr:colOff>
      <xdr:row>3</xdr:row>
      <xdr:rowOff>81345</xdr:rowOff>
    </xdr:to>
    <xdr:grpSp>
      <xdr:nvGrpSpPr>
        <xdr:cNvPr id="2" name="Groupe 1">
          <a:extLst>
            <a:ext uri="{FF2B5EF4-FFF2-40B4-BE49-F238E27FC236}">
              <a16:creationId xmlns:a16="http://schemas.microsoft.com/office/drawing/2014/main" id="{26D40489-0432-E94C-94CE-9EFBB95D9583}"/>
            </a:ext>
          </a:extLst>
        </xdr:cNvPr>
        <xdr:cNvGrpSpPr/>
      </xdr:nvGrpSpPr>
      <xdr:grpSpPr>
        <a:xfrm>
          <a:off x="5184394" y="1084645"/>
          <a:ext cx="8046212" cy="457200"/>
          <a:chOff x="5149088" y="1084645"/>
          <a:chExt cx="8046212" cy="457200"/>
        </a:xfrm>
      </xdr:grpSpPr>
      <xdr:sp macro="" textlink="">
        <xdr:nvSpPr>
          <xdr:cNvPr id="3" name="Rectangle 2">
            <a:hlinkClick xmlns:r="http://schemas.openxmlformats.org/officeDocument/2006/relationships" r:id="rId1" tooltip="Contactez-nous !"/>
            <a:extLst>
              <a:ext uri="{FF2B5EF4-FFF2-40B4-BE49-F238E27FC236}">
                <a16:creationId xmlns:a16="http://schemas.microsoft.com/office/drawing/2014/main" id="{EFC3DD02-51E9-4AED-8E52-CDD57D4CAE3E}"/>
              </a:ext>
            </a:extLst>
          </xdr:cNvPr>
          <xdr:cNvSpPr/>
        </xdr:nvSpPr>
        <xdr:spPr>
          <a:xfrm>
            <a:off x="10165588" y="1084645"/>
            <a:ext cx="3029712" cy="457200"/>
          </a:xfrm>
          <a:prstGeom prst="rect">
            <a:avLst/>
          </a:prstGeom>
          <a:noFill/>
          <a:ln w="38100">
            <a:solidFill>
              <a:schemeClr val="accent5">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600" b="1">
                <a:solidFill>
                  <a:srgbClr val="00518B"/>
                </a:solidFill>
                <a:latin typeface="Montserrat" pitchFamily="2" charset="77"/>
              </a:rPr>
              <a:t>Nous contacter</a:t>
            </a:r>
          </a:p>
        </xdr:txBody>
      </xdr:sp>
      <xdr:sp macro="" textlink="">
        <xdr:nvSpPr>
          <xdr:cNvPr id="4" name="Rectangle 3">
            <a:hlinkClick xmlns:r="http://schemas.openxmlformats.org/officeDocument/2006/relationships" r:id="rId2" tooltip="Testez votre niveau sur Excel !"/>
            <a:extLst>
              <a:ext uri="{FF2B5EF4-FFF2-40B4-BE49-F238E27FC236}">
                <a16:creationId xmlns:a16="http://schemas.microsoft.com/office/drawing/2014/main" id="{949A23F8-1A97-1A31-9EDA-A7C63D45B56D}"/>
              </a:ext>
            </a:extLst>
          </xdr:cNvPr>
          <xdr:cNvSpPr/>
        </xdr:nvSpPr>
        <xdr:spPr>
          <a:xfrm>
            <a:off x="5149088" y="1089790"/>
            <a:ext cx="3029712" cy="446910"/>
          </a:xfrm>
          <a:prstGeom prst="rect">
            <a:avLst/>
          </a:prstGeom>
          <a:noFill/>
          <a:ln w="38100">
            <a:solidFill>
              <a:schemeClr val="accent5">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600" b="1">
                <a:solidFill>
                  <a:srgbClr val="00518B"/>
                </a:solidFill>
                <a:latin typeface="Montserrat" pitchFamily="2" charset="77"/>
              </a:rPr>
              <a:t>Testez votre niveau !</a:t>
            </a:r>
          </a:p>
        </xdr:txBody>
      </xdr:sp>
    </xdr:grpSp>
    <xdr:clientData/>
  </xdr:twoCellAnchor>
  <xdr:twoCellAnchor editAs="absolute">
    <xdr:from>
      <xdr:col>3</xdr:col>
      <xdr:colOff>482600</xdr:colOff>
      <xdr:row>1</xdr:row>
      <xdr:rowOff>251590</xdr:rowOff>
    </xdr:from>
    <xdr:to>
      <xdr:col>4</xdr:col>
      <xdr:colOff>7658100</xdr:colOff>
      <xdr:row>2</xdr:row>
      <xdr:rowOff>254000</xdr:rowOff>
    </xdr:to>
    <xdr:sp macro="" textlink="">
      <xdr:nvSpPr>
        <xdr:cNvPr id="5" name="Rectangle 4">
          <a:extLst>
            <a:ext uri="{FF2B5EF4-FFF2-40B4-BE49-F238E27FC236}">
              <a16:creationId xmlns:a16="http://schemas.microsoft.com/office/drawing/2014/main" id="{093463FA-BCEE-1B45-A011-8B0389B984D2}"/>
            </a:ext>
          </a:extLst>
        </xdr:cNvPr>
        <xdr:cNvSpPr/>
      </xdr:nvSpPr>
      <xdr:spPr>
        <a:xfrm>
          <a:off x="4635500" y="442090"/>
          <a:ext cx="9144000" cy="637410"/>
        </a:xfrm>
        <a:prstGeom prst="rect">
          <a:avLst/>
        </a:prstGeom>
        <a:noFill/>
        <a:ln w="38100">
          <a:solidFill>
            <a:srgbClr val="00518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000" b="1">
              <a:solidFill>
                <a:srgbClr val="00518B"/>
              </a:solidFill>
              <a:latin typeface="Montserrat" pitchFamily="2" charset="77"/>
            </a:rPr>
            <a:t>Morpheus est spécialisé dans la formation Excel</a:t>
          </a:r>
        </a:p>
      </xdr:txBody>
    </xdr:sp>
    <xdr:clientData/>
  </xdr:twoCellAnchor>
  <xdr:twoCellAnchor editAs="oneCell">
    <xdr:from>
      <xdr:col>1</xdr:col>
      <xdr:colOff>469900</xdr:colOff>
      <xdr:row>1</xdr:row>
      <xdr:rowOff>114300</xdr:rowOff>
    </xdr:from>
    <xdr:to>
      <xdr:col>1</xdr:col>
      <xdr:colOff>2646172</xdr:colOff>
      <xdr:row>3</xdr:row>
      <xdr:rowOff>36581</xdr:rowOff>
    </xdr:to>
    <xdr:pic>
      <xdr:nvPicPr>
        <xdr:cNvPr id="6" name="Image 5">
          <a:extLst>
            <a:ext uri="{FF2B5EF4-FFF2-40B4-BE49-F238E27FC236}">
              <a16:creationId xmlns:a16="http://schemas.microsoft.com/office/drawing/2014/main" id="{DF14661E-A19A-3648-B07C-61AD32848E0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85800" y="304800"/>
          <a:ext cx="2176272" cy="11922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74748</xdr:colOff>
      <xdr:row>0</xdr:row>
      <xdr:rowOff>78740</xdr:rowOff>
    </xdr:from>
    <xdr:to>
      <xdr:col>1</xdr:col>
      <xdr:colOff>2058489</xdr:colOff>
      <xdr:row>1</xdr:row>
      <xdr:rowOff>561125</xdr:rowOff>
    </xdr:to>
    <xdr:pic>
      <xdr:nvPicPr>
        <xdr:cNvPr id="8" name="Image 7">
          <a:extLst>
            <a:ext uri="{FF2B5EF4-FFF2-40B4-BE49-F238E27FC236}">
              <a16:creationId xmlns:a16="http://schemas.microsoft.com/office/drawing/2014/main" id="{D1E9F334-F942-BE2D-CB7C-9ED3B31C9A3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748" y="78740"/>
          <a:ext cx="2809241" cy="92688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nico_parent/Downloads/Mode&#768;le%20tableau%20d'amortissement.xlsx" TargetMode="External"/><Relationship Id="rId1" Type="http://schemas.openxmlformats.org/officeDocument/2006/relationships/externalLinkPath" Target="/Users/nico_parent/Downloads/Mode&#768;le%20tableau%20d'amortissement.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Users/nico_parent/Library/CloudStorage/GoogleDrive-n.parent@morpheus-formation.fr/Drive%20partage&#769;s/1.MORPHEUS%20FORMATION/1.Formations/Excel/0.Produits%20Excel/Matrice%20des%20compe&#769;tences%20RH/Matrice_des_competences_RH.xlsx" TargetMode="External"/><Relationship Id="rId1" Type="http://schemas.openxmlformats.org/officeDocument/2006/relationships/externalLinkPath" Target="/Users/nico_parent/Library/CloudStorage/GoogleDrive-n.parent@morpheus-formation.fr/Drive%20partage&#769;s/1.MORPHEUS%20FORMATION/1.Formations/Excel/0.Produits%20Excel/Matrice%20des%20compe&#769;tences%20RH/Matrice_des_competences_R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orpheus Formation"/>
      <sheetName val="Saisie des données"/>
      <sheetName val="Tab. Amortissement (année)"/>
      <sheetName val="Tab. Amortissement (mois)"/>
    </sheetNames>
    <sheetDataSet>
      <sheetData sheetId="0" refreshError="1"/>
      <sheetData sheetId="1" refreshError="1"/>
      <sheetData sheetId="2">
        <row r="2">
          <cell r="A2">
            <v>2050</v>
          </cell>
          <cell r="C2">
            <v>3924.9561759093826</v>
          </cell>
          <cell r="D2">
            <v>199.99999999999997</v>
          </cell>
          <cell r="F2">
            <v>8216.2438651734319</v>
          </cell>
        </row>
        <row r="3">
          <cell r="A3">
            <v>2051</v>
          </cell>
          <cell r="C3">
            <v>3759.1165873687687</v>
          </cell>
          <cell r="D3">
            <v>199.99999999999997</v>
          </cell>
          <cell r="F3">
            <v>8382.0834537140436</v>
          </cell>
        </row>
        <row r="4">
          <cell r="A4">
            <v>2052</v>
          </cell>
          <cell r="C4">
            <v>3589.9296335869785</v>
          </cell>
          <cell r="D4">
            <v>199.99999999999997</v>
          </cell>
          <cell r="F4">
            <v>8551.2704074958347</v>
          </cell>
        </row>
        <row r="5">
          <cell r="A5">
            <v>2053</v>
          </cell>
          <cell r="C5">
            <v>3417.3277501533853</v>
          </cell>
          <cell r="D5">
            <v>199.99999999999997</v>
          </cell>
          <cell r="F5">
            <v>8723.8722909294283</v>
          </cell>
        </row>
        <row r="6">
          <cell r="A6">
            <v>2054</v>
          </cell>
          <cell r="C6">
            <v>3241.242008913272</v>
          </cell>
          <cell r="D6">
            <v>199.99999999999997</v>
          </cell>
          <cell r="F6">
            <v>8899.9580321695412</v>
          </cell>
        </row>
        <row r="7">
          <cell r="A7">
            <v>2055</v>
          </cell>
          <cell r="C7">
            <v>3061.6020904415282</v>
          </cell>
          <cell r="D7">
            <v>199.99999999999997</v>
          </cell>
          <cell r="F7">
            <v>9079.5979506412859</v>
          </cell>
        </row>
        <row r="8">
          <cell r="A8">
            <v>2056</v>
          </cell>
          <cell r="C8">
            <v>2878.3362559607544</v>
          </cell>
          <cell r="D8">
            <v>199.99999999999997</v>
          </cell>
          <cell r="F8">
            <v>9262.8637851220592</v>
          </cell>
        </row>
        <row r="9">
          <cell r="A9">
            <v>2057</v>
          </cell>
          <cell r="C9">
            <v>2691.3713186925534</v>
          </cell>
          <cell r="D9">
            <v>199.99999999999997</v>
          </cell>
          <cell r="F9">
            <v>9449.8287223902607</v>
          </cell>
        </row>
        <row r="10">
          <cell r="A10">
            <v>2058</v>
          </cell>
          <cell r="C10">
            <v>2500.6326146305614</v>
          </cell>
          <cell r="D10">
            <v>199.99999999999997</v>
          </cell>
          <cell r="F10">
            <v>9640.5674264522513</v>
          </cell>
        </row>
        <row r="11">
          <cell r="A11">
            <v>2059</v>
          </cell>
          <cell r="C11">
            <v>2306.0439727235525</v>
          </cell>
          <cell r="D11">
            <v>199.99999999999997</v>
          </cell>
          <cell r="F11">
            <v>9835.1560683592597</v>
          </cell>
        </row>
        <row r="12">
          <cell r="A12">
            <v>2060</v>
          </cell>
          <cell r="C12">
            <v>2107.5276844567134</v>
          </cell>
          <cell r="D12">
            <v>199.99999999999997</v>
          </cell>
          <cell r="F12">
            <v>10033.672356626099</v>
          </cell>
        </row>
        <row r="13">
          <cell r="A13">
            <v>2061</v>
          </cell>
          <cell r="C13">
            <v>1905.004472818925</v>
          </cell>
          <cell r="D13">
            <v>199.99999999999997</v>
          </cell>
          <cell r="F13">
            <v>10236.195568263891</v>
          </cell>
        </row>
        <row r="14">
          <cell r="A14">
            <v>2062</v>
          </cell>
          <cell r="C14">
            <v>1698.3934606436794</v>
          </cell>
          <cell r="D14">
            <v>199.99999999999997</v>
          </cell>
          <cell r="F14">
            <v>10442.806580439134</v>
          </cell>
        </row>
        <row r="15">
          <cell r="A15">
            <v>2063</v>
          </cell>
          <cell r="C15">
            <v>1487.6121383109737</v>
          </cell>
          <cell r="D15">
            <v>199.99999999999997</v>
          </cell>
          <cell r="F15">
            <v>10653.587902771838</v>
          </cell>
        </row>
        <row r="16">
          <cell r="A16">
            <v>2064</v>
          </cell>
          <cell r="C16">
            <v>1272.5763307972866</v>
          </cell>
          <cell r="D16">
            <v>199.99999999999997</v>
          </cell>
          <cell r="F16">
            <v>10868.623710285525</v>
          </cell>
        </row>
        <row r="17">
          <cell r="A17">
            <v>2065</v>
          </cell>
          <cell r="C17">
            <v>1053.2001640604851</v>
          </cell>
          <cell r="D17">
            <v>199.99999999999997</v>
          </cell>
          <cell r="F17">
            <v>11087.999877022326</v>
          </cell>
        </row>
        <row r="18">
          <cell r="A18">
            <v>2066</v>
          </cell>
          <cell r="C18">
            <v>829.39603074622357</v>
          </cell>
          <cell r="D18">
            <v>199.99999999999997</v>
          </cell>
          <cell r="F18">
            <v>11311.804010336589</v>
          </cell>
        </row>
        <row r="19">
          <cell r="A19">
            <v>2067</v>
          </cell>
          <cell r="C19">
            <v>601.07455520215672</v>
          </cell>
          <cell r="D19">
            <v>199.99999999999997</v>
          </cell>
          <cell r="F19">
            <v>11540.125485880657</v>
          </cell>
        </row>
        <row r="20">
          <cell r="A20">
            <v>2068</v>
          </cell>
          <cell r="C20">
            <v>368.1445577859833</v>
          </cell>
          <cell r="D20">
            <v>199.99999999999997</v>
          </cell>
          <cell r="F20">
            <v>11773.055483296832</v>
          </cell>
        </row>
        <row r="21">
          <cell r="A21">
            <v>2069</v>
          </cell>
          <cell r="C21">
            <v>130.51301845307069</v>
          </cell>
          <cell r="D21">
            <v>199.99999999999997</v>
          </cell>
          <cell r="F21">
            <v>12010.687022629743</v>
          </cell>
        </row>
        <row r="22">
          <cell r="A22" t="str">
            <v/>
          </cell>
          <cell r="C22" t="str">
            <v/>
          </cell>
          <cell r="D22" t="str">
            <v/>
          </cell>
          <cell r="F22" t="str">
            <v/>
          </cell>
        </row>
        <row r="23">
          <cell r="A23" t="str">
            <v/>
          </cell>
          <cell r="C23" t="str">
            <v/>
          </cell>
          <cell r="D23" t="str">
            <v/>
          </cell>
          <cell r="F23" t="str">
            <v/>
          </cell>
        </row>
        <row r="24">
          <cell r="A24" t="str">
            <v/>
          </cell>
          <cell r="C24" t="str">
            <v/>
          </cell>
          <cell r="D24" t="str">
            <v/>
          </cell>
          <cell r="F24" t="str">
            <v/>
          </cell>
        </row>
        <row r="25">
          <cell r="A25" t="str">
            <v/>
          </cell>
          <cell r="C25" t="str">
            <v/>
          </cell>
          <cell r="D25" t="str">
            <v/>
          </cell>
          <cell r="F25" t="str">
            <v/>
          </cell>
        </row>
        <row r="26">
          <cell r="A26" t="str">
            <v/>
          </cell>
          <cell r="C26" t="str">
            <v/>
          </cell>
          <cell r="D26" t="str">
            <v/>
          </cell>
          <cell r="F26" t="str">
            <v/>
          </cell>
        </row>
        <row r="27">
          <cell r="A27" t="str">
            <v/>
          </cell>
          <cell r="C27" t="str">
            <v/>
          </cell>
          <cell r="D27" t="str">
            <v/>
          </cell>
          <cell r="F27" t="str">
            <v/>
          </cell>
        </row>
        <row r="28">
          <cell r="A28" t="str">
            <v/>
          </cell>
          <cell r="C28" t="str">
            <v/>
          </cell>
          <cell r="D28" t="str">
            <v/>
          </cell>
          <cell r="F28" t="str">
            <v/>
          </cell>
        </row>
        <row r="29">
          <cell r="A29" t="str">
            <v/>
          </cell>
          <cell r="C29" t="str">
            <v/>
          </cell>
          <cell r="D29" t="str">
            <v/>
          </cell>
          <cell r="F29" t="str">
            <v/>
          </cell>
        </row>
        <row r="30">
          <cell r="A30" t="str">
            <v/>
          </cell>
          <cell r="C30" t="str">
            <v/>
          </cell>
          <cell r="D30" t="str">
            <v/>
          </cell>
          <cell r="F30" t="str">
            <v/>
          </cell>
        </row>
        <row r="31">
          <cell r="A31" t="str">
            <v/>
          </cell>
          <cell r="C31" t="str">
            <v/>
          </cell>
          <cell r="D31" t="str">
            <v/>
          </cell>
          <cell r="F31" t="str">
            <v/>
          </cell>
        </row>
        <row r="32">
          <cell r="A32" t="str">
            <v/>
          </cell>
          <cell r="C32" t="str">
            <v/>
          </cell>
          <cell r="D32" t="str">
            <v/>
          </cell>
          <cell r="F32" t="str">
            <v/>
          </cell>
        </row>
        <row r="33">
          <cell r="A33" t="str">
            <v/>
          </cell>
          <cell r="C33" t="str">
            <v/>
          </cell>
          <cell r="D33" t="str">
            <v/>
          </cell>
          <cell r="F33" t="str">
            <v/>
          </cell>
        </row>
        <row r="34">
          <cell r="A34" t="str">
            <v/>
          </cell>
          <cell r="C34" t="str">
            <v/>
          </cell>
          <cell r="D34" t="str">
            <v/>
          </cell>
          <cell r="F34" t="str">
            <v/>
          </cell>
        </row>
        <row r="35">
          <cell r="A35" t="str">
            <v/>
          </cell>
          <cell r="C35" t="str">
            <v/>
          </cell>
          <cell r="D35" t="str">
            <v/>
          </cell>
          <cell r="F35" t="str">
            <v/>
          </cell>
        </row>
        <row r="36">
          <cell r="A36" t="str">
            <v/>
          </cell>
          <cell r="C36" t="str">
            <v/>
          </cell>
          <cell r="D36" t="str">
            <v/>
          </cell>
          <cell r="F36" t="str">
            <v/>
          </cell>
        </row>
        <row r="37">
          <cell r="A37" t="str">
            <v/>
          </cell>
          <cell r="C37" t="str">
            <v/>
          </cell>
          <cell r="D37" t="str">
            <v/>
          </cell>
          <cell r="F37" t="str">
            <v/>
          </cell>
        </row>
        <row r="38">
          <cell r="A38" t="str">
            <v/>
          </cell>
          <cell r="C38" t="str">
            <v/>
          </cell>
          <cell r="D38" t="str">
            <v/>
          </cell>
          <cell r="F38" t="str">
            <v/>
          </cell>
        </row>
        <row r="39">
          <cell r="A39" t="str">
            <v/>
          </cell>
          <cell r="C39" t="str">
            <v/>
          </cell>
          <cell r="D39" t="str">
            <v/>
          </cell>
          <cell r="F39" t="str">
            <v/>
          </cell>
        </row>
        <row r="40">
          <cell r="A40" t="str">
            <v/>
          </cell>
          <cell r="C40" t="str">
            <v/>
          </cell>
          <cell r="D40" t="str">
            <v/>
          </cell>
          <cell r="F40" t="str">
            <v/>
          </cell>
        </row>
        <row r="41">
          <cell r="A41" t="str">
            <v/>
          </cell>
          <cell r="C41" t="str">
            <v/>
          </cell>
          <cell r="D41" t="str">
            <v/>
          </cell>
          <cell r="F41" t="str">
            <v/>
          </cell>
        </row>
        <row r="42">
          <cell r="A42" t="str">
            <v/>
          </cell>
          <cell r="C42" t="str">
            <v/>
          </cell>
          <cell r="D42" t="str">
            <v/>
          </cell>
          <cell r="F42" t="str">
            <v/>
          </cell>
        </row>
        <row r="43">
          <cell r="A43" t="str">
            <v/>
          </cell>
          <cell r="C43" t="str">
            <v/>
          </cell>
          <cell r="D43" t="str">
            <v/>
          </cell>
          <cell r="F43" t="str">
            <v/>
          </cell>
        </row>
        <row r="44">
          <cell r="A44" t="str">
            <v/>
          </cell>
          <cell r="C44" t="str">
            <v/>
          </cell>
          <cell r="D44" t="str">
            <v/>
          </cell>
          <cell r="F44" t="str">
            <v/>
          </cell>
        </row>
        <row r="45">
          <cell r="A45" t="str">
            <v/>
          </cell>
          <cell r="C45" t="str">
            <v/>
          </cell>
          <cell r="D45" t="str">
            <v/>
          </cell>
          <cell r="F45" t="str">
            <v/>
          </cell>
        </row>
        <row r="46">
          <cell r="A46" t="str">
            <v/>
          </cell>
          <cell r="C46" t="str">
            <v/>
          </cell>
          <cell r="D46" t="str">
            <v/>
          </cell>
          <cell r="F46" t="str">
            <v/>
          </cell>
        </row>
        <row r="47">
          <cell r="A47" t="str">
            <v/>
          </cell>
          <cell r="C47" t="str">
            <v/>
          </cell>
          <cell r="D47" t="str">
            <v/>
          </cell>
          <cell r="F47" t="str">
            <v/>
          </cell>
        </row>
        <row r="48">
          <cell r="A48" t="str">
            <v/>
          </cell>
          <cell r="C48" t="str">
            <v/>
          </cell>
          <cell r="D48" t="str">
            <v/>
          </cell>
          <cell r="F48" t="str">
            <v/>
          </cell>
        </row>
        <row r="49">
          <cell r="A49" t="str">
            <v/>
          </cell>
          <cell r="C49" t="str">
            <v/>
          </cell>
          <cell r="D49" t="str">
            <v/>
          </cell>
          <cell r="F49" t="str">
            <v/>
          </cell>
        </row>
        <row r="50">
          <cell r="A50" t="str">
            <v/>
          </cell>
          <cell r="C50" t="str">
            <v/>
          </cell>
          <cell r="D50" t="str">
            <v/>
          </cell>
          <cell r="F50" t="str">
            <v/>
          </cell>
        </row>
        <row r="51">
          <cell r="A51" t="str">
            <v/>
          </cell>
          <cell r="C51" t="str">
            <v/>
          </cell>
          <cell r="D51" t="str">
            <v/>
          </cell>
          <cell r="F51" t="str">
            <v/>
          </cell>
        </row>
        <row r="52">
          <cell r="A52" t="str">
            <v/>
          </cell>
          <cell r="C52" t="str">
            <v/>
          </cell>
          <cell r="D52" t="str">
            <v/>
          </cell>
          <cell r="F52" t="str">
            <v/>
          </cell>
        </row>
        <row r="53">
          <cell r="A53" t="str">
            <v/>
          </cell>
          <cell r="C53" t="str">
            <v/>
          </cell>
          <cell r="D53" t="str">
            <v/>
          </cell>
          <cell r="F53" t="str">
            <v/>
          </cell>
        </row>
        <row r="54">
          <cell r="A54" t="str">
            <v/>
          </cell>
          <cell r="C54" t="str">
            <v/>
          </cell>
          <cell r="D54" t="str">
            <v/>
          </cell>
          <cell r="F54" t="str">
            <v/>
          </cell>
        </row>
        <row r="55">
          <cell r="A55" t="str">
            <v/>
          </cell>
          <cell r="C55" t="str">
            <v/>
          </cell>
          <cell r="D55" t="str">
            <v/>
          </cell>
          <cell r="F55" t="str">
            <v/>
          </cell>
        </row>
        <row r="56">
          <cell r="A56" t="str">
            <v/>
          </cell>
          <cell r="C56" t="str">
            <v/>
          </cell>
          <cell r="D56" t="str">
            <v/>
          </cell>
          <cell r="F56" t="str">
            <v/>
          </cell>
        </row>
        <row r="57">
          <cell r="A57" t="str">
            <v/>
          </cell>
          <cell r="C57" t="str">
            <v/>
          </cell>
          <cell r="D57" t="str">
            <v/>
          </cell>
          <cell r="F57" t="str">
            <v/>
          </cell>
        </row>
        <row r="58">
          <cell r="A58" t="str">
            <v/>
          </cell>
          <cell r="C58" t="str">
            <v/>
          </cell>
          <cell r="D58" t="str">
            <v/>
          </cell>
          <cell r="F58" t="str">
            <v/>
          </cell>
        </row>
        <row r="59">
          <cell r="A59" t="str">
            <v/>
          </cell>
          <cell r="C59" t="str">
            <v/>
          </cell>
          <cell r="D59" t="str">
            <v/>
          </cell>
          <cell r="F59" t="str">
            <v/>
          </cell>
        </row>
        <row r="60">
          <cell r="A60" t="str">
            <v/>
          </cell>
          <cell r="C60" t="str">
            <v/>
          </cell>
          <cell r="D60" t="str">
            <v/>
          </cell>
          <cell r="F60" t="str">
            <v/>
          </cell>
        </row>
        <row r="61">
          <cell r="A61" t="str">
            <v/>
          </cell>
          <cell r="C61" t="str">
            <v/>
          </cell>
          <cell r="D61" t="str">
            <v/>
          </cell>
          <cell r="F61" t="str">
            <v/>
          </cell>
        </row>
        <row r="62">
          <cell r="A62" t="str">
            <v/>
          </cell>
          <cell r="C62" t="str">
            <v/>
          </cell>
          <cell r="D62" t="str">
            <v/>
          </cell>
          <cell r="F62" t="str">
            <v/>
          </cell>
        </row>
        <row r="63">
          <cell r="A63" t="str">
            <v/>
          </cell>
          <cell r="C63" t="str">
            <v/>
          </cell>
          <cell r="D63" t="str">
            <v/>
          </cell>
          <cell r="F63" t="str">
            <v/>
          </cell>
        </row>
        <row r="64">
          <cell r="A64" t="str">
            <v/>
          </cell>
          <cell r="C64" t="str">
            <v/>
          </cell>
          <cell r="D64" t="str">
            <v/>
          </cell>
          <cell r="F64" t="str">
            <v/>
          </cell>
        </row>
        <row r="65">
          <cell r="A65" t="str">
            <v/>
          </cell>
          <cell r="C65" t="str">
            <v/>
          </cell>
          <cell r="D65" t="str">
            <v/>
          </cell>
          <cell r="F65" t="str">
            <v/>
          </cell>
        </row>
        <row r="66">
          <cell r="A66" t="str">
            <v/>
          </cell>
          <cell r="C66" t="str">
            <v/>
          </cell>
          <cell r="D66" t="str">
            <v/>
          </cell>
          <cell r="F66" t="str">
            <v/>
          </cell>
        </row>
        <row r="67">
          <cell r="A67" t="str">
            <v/>
          </cell>
          <cell r="C67" t="str">
            <v/>
          </cell>
          <cell r="D67" t="str">
            <v/>
          </cell>
          <cell r="F67" t="str">
            <v/>
          </cell>
        </row>
        <row r="68">
          <cell r="A68" t="str">
            <v/>
          </cell>
          <cell r="C68" t="str">
            <v/>
          </cell>
          <cell r="D68" t="str">
            <v/>
          </cell>
          <cell r="F68" t="str">
            <v/>
          </cell>
        </row>
        <row r="69">
          <cell r="A69" t="str">
            <v/>
          </cell>
          <cell r="C69" t="str">
            <v/>
          </cell>
          <cell r="D69" t="str">
            <v/>
          </cell>
          <cell r="F69" t="str">
            <v/>
          </cell>
        </row>
        <row r="70">
          <cell r="A70" t="str">
            <v/>
          </cell>
          <cell r="C70" t="str">
            <v/>
          </cell>
          <cell r="D70" t="str">
            <v/>
          </cell>
          <cell r="F70" t="str">
            <v/>
          </cell>
        </row>
        <row r="71">
          <cell r="A71" t="str">
            <v/>
          </cell>
          <cell r="C71" t="str">
            <v/>
          </cell>
          <cell r="D71" t="str">
            <v/>
          </cell>
          <cell r="F71" t="str">
            <v/>
          </cell>
        </row>
        <row r="72">
          <cell r="A72" t="str">
            <v/>
          </cell>
          <cell r="C72" t="str">
            <v/>
          </cell>
          <cell r="D72" t="str">
            <v/>
          </cell>
          <cell r="F72" t="str">
            <v/>
          </cell>
        </row>
        <row r="73">
          <cell r="A73" t="str">
            <v/>
          </cell>
          <cell r="C73" t="str">
            <v/>
          </cell>
          <cell r="D73" t="str">
            <v/>
          </cell>
          <cell r="F73" t="str">
            <v/>
          </cell>
        </row>
        <row r="74">
          <cell r="A74" t="str">
            <v/>
          </cell>
          <cell r="C74" t="str">
            <v/>
          </cell>
          <cell r="D74" t="str">
            <v/>
          </cell>
          <cell r="F74" t="str">
            <v/>
          </cell>
        </row>
        <row r="75">
          <cell r="A75" t="str">
            <v/>
          </cell>
          <cell r="C75" t="str">
            <v/>
          </cell>
          <cell r="D75" t="str">
            <v/>
          </cell>
          <cell r="F75" t="str">
            <v/>
          </cell>
        </row>
        <row r="76">
          <cell r="A76" t="str">
            <v/>
          </cell>
          <cell r="C76" t="str">
            <v/>
          </cell>
          <cell r="D76" t="str">
            <v/>
          </cell>
          <cell r="F76" t="str">
            <v/>
          </cell>
        </row>
        <row r="77">
          <cell r="A77" t="str">
            <v/>
          </cell>
          <cell r="C77" t="str">
            <v/>
          </cell>
          <cell r="D77" t="str">
            <v/>
          </cell>
          <cell r="F77" t="str">
            <v/>
          </cell>
        </row>
        <row r="78">
          <cell r="A78" t="str">
            <v/>
          </cell>
          <cell r="C78" t="str">
            <v/>
          </cell>
          <cell r="D78" t="str">
            <v/>
          </cell>
          <cell r="F78" t="str">
            <v/>
          </cell>
        </row>
        <row r="79">
          <cell r="A79" t="str">
            <v/>
          </cell>
          <cell r="C79" t="str">
            <v/>
          </cell>
          <cell r="D79" t="str">
            <v/>
          </cell>
          <cell r="F79" t="str">
            <v/>
          </cell>
        </row>
        <row r="80">
          <cell r="A80" t="str">
            <v/>
          </cell>
          <cell r="C80" t="str">
            <v/>
          </cell>
          <cell r="D80" t="str">
            <v/>
          </cell>
          <cell r="F80" t="str">
            <v/>
          </cell>
        </row>
        <row r="81">
          <cell r="A81" t="str">
            <v/>
          </cell>
          <cell r="C81" t="str">
            <v/>
          </cell>
          <cell r="D81" t="str">
            <v/>
          </cell>
          <cell r="F81" t="str">
            <v/>
          </cell>
        </row>
        <row r="82">
          <cell r="A82" t="str">
            <v/>
          </cell>
          <cell r="C82" t="str">
            <v/>
          </cell>
          <cell r="D82" t="str">
            <v/>
          </cell>
          <cell r="F82" t="str">
            <v/>
          </cell>
        </row>
        <row r="83">
          <cell r="A83" t="str">
            <v/>
          </cell>
          <cell r="C83" t="str">
            <v/>
          </cell>
          <cell r="D83" t="str">
            <v/>
          </cell>
          <cell r="F83" t="str">
            <v/>
          </cell>
        </row>
        <row r="84">
          <cell r="A84" t="str">
            <v/>
          </cell>
          <cell r="C84" t="str">
            <v/>
          </cell>
          <cell r="D84" t="str">
            <v/>
          </cell>
          <cell r="F84" t="str">
            <v/>
          </cell>
        </row>
        <row r="85">
          <cell r="A85" t="str">
            <v/>
          </cell>
          <cell r="C85" t="str">
            <v/>
          </cell>
          <cell r="D85" t="str">
            <v/>
          </cell>
          <cell r="F85" t="str">
            <v/>
          </cell>
        </row>
        <row r="86">
          <cell r="A86" t="str">
            <v/>
          </cell>
          <cell r="C86" t="str">
            <v/>
          </cell>
          <cell r="D86" t="str">
            <v/>
          </cell>
          <cell r="F86" t="str">
            <v/>
          </cell>
        </row>
        <row r="87">
          <cell r="A87" t="str">
            <v/>
          </cell>
          <cell r="C87" t="str">
            <v/>
          </cell>
          <cell r="D87" t="str">
            <v/>
          </cell>
          <cell r="F87" t="str">
            <v/>
          </cell>
        </row>
        <row r="88">
          <cell r="A88" t="str">
            <v/>
          </cell>
          <cell r="C88" t="str">
            <v/>
          </cell>
          <cell r="D88" t="str">
            <v/>
          </cell>
          <cell r="F88" t="str">
            <v/>
          </cell>
        </row>
        <row r="89">
          <cell r="A89" t="str">
            <v/>
          </cell>
          <cell r="C89" t="str">
            <v/>
          </cell>
          <cell r="D89" t="str">
            <v/>
          </cell>
          <cell r="F89" t="str">
            <v/>
          </cell>
        </row>
        <row r="90">
          <cell r="A90" t="str">
            <v/>
          </cell>
          <cell r="C90" t="str">
            <v/>
          </cell>
          <cell r="D90" t="str">
            <v/>
          </cell>
          <cell r="F90" t="str">
            <v/>
          </cell>
        </row>
        <row r="91">
          <cell r="A91" t="str">
            <v/>
          </cell>
          <cell r="C91" t="str">
            <v/>
          </cell>
          <cell r="D91" t="str">
            <v/>
          </cell>
          <cell r="F91" t="str">
            <v/>
          </cell>
        </row>
        <row r="92">
          <cell r="A92" t="str">
            <v/>
          </cell>
          <cell r="C92" t="str">
            <v/>
          </cell>
          <cell r="D92" t="str">
            <v/>
          </cell>
          <cell r="F92" t="str">
            <v/>
          </cell>
        </row>
        <row r="93">
          <cell r="A93" t="str">
            <v/>
          </cell>
          <cell r="C93" t="str">
            <v/>
          </cell>
          <cell r="D93" t="str">
            <v/>
          </cell>
          <cell r="F93" t="str">
            <v/>
          </cell>
        </row>
        <row r="94">
          <cell r="A94" t="str">
            <v/>
          </cell>
          <cell r="C94" t="str">
            <v/>
          </cell>
          <cell r="D94" t="str">
            <v/>
          </cell>
          <cell r="F94" t="str">
            <v/>
          </cell>
        </row>
        <row r="95">
          <cell r="A95" t="str">
            <v/>
          </cell>
          <cell r="C95" t="str">
            <v/>
          </cell>
          <cell r="D95" t="str">
            <v/>
          </cell>
          <cell r="F95" t="str">
            <v/>
          </cell>
        </row>
        <row r="96">
          <cell r="A96" t="str">
            <v/>
          </cell>
          <cell r="C96" t="str">
            <v/>
          </cell>
          <cell r="D96" t="str">
            <v/>
          </cell>
          <cell r="F96" t="str">
            <v/>
          </cell>
        </row>
        <row r="97">
          <cell r="A97" t="str">
            <v/>
          </cell>
          <cell r="C97" t="str">
            <v/>
          </cell>
          <cell r="D97" t="str">
            <v/>
          </cell>
          <cell r="F97" t="str">
            <v/>
          </cell>
        </row>
        <row r="98">
          <cell r="A98" t="str">
            <v/>
          </cell>
          <cell r="C98" t="str">
            <v/>
          </cell>
          <cell r="D98" t="str">
            <v/>
          </cell>
          <cell r="F98" t="str">
            <v/>
          </cell>
        </row>
        <row r="99">
          <cell r="A99" t="str">
            <v/>
          </cell>
          <cell r="C99" t="str">
            <v/>
          </cell>
          <cell r="D99" t="str">
            <v/>
          </cell>
          <cell r="F99" t="str">
            <v/>
          </cell>
        </row>
        <row r="100">
          <cell r="A100" t="str">
            <v/>
          </cell>
          <cell r="C100" t="str">
            <v/>
          </cell>
          <cell r="D100" t="str">
            <v/>
          </cell>
          <cell r="F100" t="str">
            <v/>
          </cell>
        </row>
      </sheetData>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ot de passe"/>
      <sheetName val="Notice"/>
      <sheetName val="Salariés"/>
      <sheetName val="Tableau de bord"/>
      <sheetName val="Compétences"/>
      <sheetName val="Analyse"/>
    </sheetNames>
    <sheetDataSet>
      <sheetData sheetId="0" refreshError="1"/>
      <sheetData sheetId="1" refreshError="1"/>
      <sheetData sheetId="2" refreshError="1"/>
      <sheetData sheetId="3" refreshError="1"/>
      <sheetData sheetId="4" refreshError="1"/>
      <sheetData sheetId="5">
        <row r="4">
          <cell r="F4" t="str">
            <v>Adaptabilité</v>
          </cell>
          <cell r="G4">
            <v>3</v>
          </cell>
          <cell r="H4">
            <v>1</v>
          </cell>
        </row>
        <row r="5">
          <cell r="F5" t="str">
            <v>Créativité</v>
          </cell>
          <cell r="G5">
            <v>1</v>
          </cell>
          <cell r="H5">
            <v>4</v>
          </cell>
        </row>
        <row r="6">
          <cell r="F6" t="str">
            <v>Efficacité</v>
          </cell>
          <cell r="G6">
            <v>4</v>
          </cell>
          <cell r="H6">
            <v>1</v>
          </cell>
        </row>
        <row r="7">
          <cell r="F7" t="str">
            <v>Remise en question</v>
          </cell>
          <cell r="G7">
            <v>3</v>
          </cell>
          <cell r="H7">
            <v>2</v>
          </cell>
        </row>
        <row r="8">
          <cell r="F8" t="str">
            <v>Responsabilité</v>
          </cell>
          <cell r="G8">
            <v>1</v>
          </cell>
          <cell r="H8">
            <v>1</v>
          </cell>
        </row>
        <row r="17">
          <cell r="F17" t="str">
            <v>Allemand</v>
          </cell>
          <cell r="G17">
            <v>1</v>
          </cell>
          <cell r="H17">
            <v>4</v>
          </cell>
        </row>
        <row r="18">
          <cell r="F18" t="str">
            <v>Analyse des données</v>
          </cell>
          <cell r="G18">
            <v>4</v>
          </cell>
          <cell r="H18">
            <v>1</v>
          </cell>
        </row>
        <row r="19">
          <cell r="F19" t="str">
            <v>Conduite du changement</v>
          </cell>
          <cell r="G19">
            <v>4</v>
          </cell>
          <cell r="H19">
            <v>4</v>
          </cell>
        </row>
        <row r="20">
          <cell r="F20" t="str">
            <v>Optimisation des processus</v>
          </cell>
          <cell r="G20">
            <v>4</v>
          </cell>
          <cell r="H20">
            <v>2</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orpheus-formation.fr/formation/excel/avance/" TargetMode="External"/><Relationship Id="rId2" Type="http://schemas.openxmlformats.org/officeDocument/2006/relationships/hyperlink" Target="https://www.morpheus-formation.fr/formation/excel/intermediaire/" TargetMode="External"/><Relationship Id="rId1" Type="http://schemas.openxmlformats.org/officeDocument/2006/relationships/hyperlink" Target="https://www.morpheus-formation.fr/formation/excel/debutant/" TargetMode="External"/><Relationship Id="rId5" Type="http://schemas.openxmlformats.org/officeDocument/2006/relationships/drawing" Target="../drawings/drawing1.xml"/><Relationship Id="rId4" Type="http://schemas.openxmlformats.org/officeDocument/2006/relationships/hyperlink" Target="https://www.morpheus-formation.fr/exce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s://youtu.be/Kzg0YQWE7JE"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youtu.be/Kzg0YQWE7JE" TargetMode="External"/><Relationship Id="rId1" Type="http://schemas.openxmlformats.org/officeDocument/2006/relationships/hyperlink" Target="https://www.morpheus-formation.fr/formation/excel/" TargetMode="External"/></Relationships>
</file>

<file path=xl/worksheets/_rels/sheet4.xml.rels><?xml version="1.0" encoding="UTF-8" standalone="yes"?>
<Relationships xmlns="http://schemas.openxmlformats.org/package/2006/relationships"><Relationship Id="rId2" Type="http://schemas.openxmlformats.org/officeDocument/2006/relationships/hyperlink" Target="https://youtu.be/Kzg0YQWE7JE" TargetMode="External"/><Relationship Id="rId1" Type="http://schemas.openxmlformats.org/officeDocument/2006/relationships/hyperlink" Target="https://www.morpheus-formation.fr/formation/excel/" TargetMode="External"/></Relationships>
</file>

<file path=xl/worksheets/_rels/sheet5.xml.rels><?xml version="1.0" encoding="UTF-8" standalone="yes"?>
<Relationships xmlns="http://schemas.openxmlformats.org/package/2006/relationships"><Relationship Id="rId2" Type="http://schemas.openxmlformats.org/officeDocument/2006/relationships/hyperlink" Target="https://youtu.be/Kzg0YQWE7JE" TargetMode="External"/><Relationship Id="rId1" Type="http://schemas.openxmlformats.org/officeDocument/2006/relationships/hyperlink" Target="https://www.morpheus-formation.fr/formation/excel/" TargetMode="External"/></Relationships>
</file>

<file path=xl/worksheets/_rels/sheet6.xml.rels><?xml version="1.0" encoding="UTF-8" standalone="yes"?>
<Relationships xmlns="http://schemas.openxmlformats.org/package/2006/relationships"><Relationship Id="rId2" Type="http://schemas.openxmlformats.org/officeDocument/2006/relationships/hyperlink" Target="https://youtu.be/Kzg0YQWE7JE" TargetMode="External"/><Relationship Id="rId1" Type="http://schemas.openxmlformats.org/officeDocument/2006/relationships/hyperlink" Target="https://www.morpheus-formation.fr/formation/excel/"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https://youtu.be/Kzg0YQWE7JE" TargetMode="External"/><Relationship Id="rId1" Type="http://schemas.openxmlformats.org/officeDocument/2006/relationships/hyperlink" Target="https://www.morpheus-formation.fr/formation/exce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824DC-313C-FE40-A62B-F09A90FCF93E}">
  <sheetPr>
    <tabColor rgb="FF00518B"/>
  </sheetPr>
  <dimension ref="B2:E15"/>
  <sheetViews>
    <sheetView showGridLines="0" tabSelected="1" zoomScaleNormal="100" workbookViewId="0"/>
  </sheetViews>
  <sheetFormatPr baseColWidth="10" defaultRowHeight="15"/>
  <cols>
    <col min="1" max="1" width="2.83203125" style="86" customWidth="1"/>
    <col min="2" max="2" width="40.83203125" style="86" customWidth="1"/>
    <col min="3" max="3" width="10.83203125" style="86" customWidth="1"/>
    <col min="4" max="4" width="25.83203125" style="86" customWidth="1"/>
    <col min="5" max="5" width="100.83203125" style="86" customWidth="1"/>
    <col min="6" max="16384" width="10.83203125" style="86"/>
  </cols>
  <sheetData>
    <row r="2" spans="2:5" ht="50" customHeight="1"/>
    <row r="3" spans="2:5" ht="50" customHeight="1"/>
    <row r="4" spans="2:5" ht="40" customHeight="1" thickBot="1"/>
    <row r="5" spans="2:5" ht="30" customHeight="1" thickBot="1">
      <c r="B5" s="87" t="s">
        <v>149</v>
      </c>
      <c r="D5" s="88" t="s">
        <v>150</v>
      </c>
      <c r="E5" s="89"/>
    </row>
    <row r="6" spans="2:5" ht="30" customHeight="1" thickBot="1">
      <c r="B6" s="90" t="s">
        <v>151</v>
      </c>
      <c r="D6" s="91" t="s">
        <v>152</v>
      </c>
      <c r="E6" s="92" t="s">
        <v>153</v>
      </c>
    </row>
    <row r="7" spans="2:5" ht="30" customHeight="1" thickBot="1">
      <c r="D7" s="93"/>
      <c r="E7" s="94"/>
    </row>
    <row r="8" spans="2:5" ht="30" customHeight="1" thickBot="1">
      <c r="B8" s="87" t="s">
        <v>154</v>
      </c>
      <c r="D8" s="93"/>
      <c r="E8" s="94"/>
    </row>
    <row r="9" spans="2:5" ht="30" customHeight="1" thickBot="1">
      <c r="B9" s="90" t="s">
        <v>151</v>
      </c>
      <c r="D9" s="93"/>
      <c r="E9" s="94"/>
    </row>
    <row r="10" spans="2:5" ht="30" customHeight="1" thickBot="1">
      <c r="D10" s="93"/>
      <c r="E10" s="94"/>
    </row>
    <row r="11" spans="2:5" ht="30" customHeight="1" thickBot="1">
      <c r="B11" s="87" t="s">
        <v>155</v>
      </c>
      <c r="D11" s="95"/>
      <c r="E11" s="96"/>
    </row>
    <row r="12" spans="2:5" ht="30" customHeight="1" thickBot="1">
      <c r="B12" s="90" t="s">
        <v>151</v>
      </c>
      <c r="D12" s="97" t="s">
        <v>156</v>
      </c>
      <c r="E12" s="98" t="s">
        <v>157</v>
      </c>
    </row>
    <row r="13" spans="2:5" ht="30" customHeight="1" thickBot="1">
      <c r="D13" s="95"/>
      <c r="E13" s="96"/>
    </row>
    <row r="14" spans="2:5" ht="30" customHeight="1" thickBot="1">
      <c r="B14" s="87" t="s">
        <v>158</v>
      </c>
      <c r="D14" s="97" t="s">
        <v>159</v>
      </c>
      <c r="E14" s="98" t="s">
        <v>160</v>
      </c>
    </row>
    <row r="15" spans="2:5" ht="30" customHeight="1" thickBot="1">
      <c r="B15" s="90" t="s">
        <v>151</v>
      </c>
      <c r="D15" s="99"/>
      <c r="E15" s="100"/>
    </row>
  </sheetData>
  <sheetProtection algorithmName="SHA-512" hashValue="ZOCytuDKgG52eWDlHuDudbUzL3KIjM1aOpkjbi9nPvA7P/k4BFM0b9eKGu/9vTGBkgt7Bmh0nIR87nvabwyIKA==" saltValue="LD6f8GQ+nunrQZSZXc8wqA==" spinCount="100000" sheet="1" selectLockedCells="1"/>
  <mergeCells count="7">
    <mergeCell ref="D5:E5"/>
    <mergeCell ref="D6:D11"/>
    <mergeCell ref="E6:E11"/>
    <mergeCell ref="D12:D13"/>
    <mergeCell ref="E12:E13"/>
    <mergeCell ref="D14:D15"/>
    <mergeCell ref="E14:E15"/>
  </mergeCells>
  <hyperlinks>
    <hyperlink ref="B6" r:id="rId1" tooltip="Découvrir les programmes" xr:uid="{93509F97-E81F-6E4C-B471-A191A32AEA8B}"/>
    <hyperlink ref="B9" r:id="rId2" tooltip="Découvrir les programmes" xr:uid="{6F5A0777-5A16-4648-A046-F80B6B8F2D30}"/>
    <hyperlink ref="B12" r:id="rId3" tooltip="Découvrir les programmes" xr:uid="{A50A1409-1BF8-3F4B-92B8-30774C3332B6}"/>
    <hyperlink ref="B15" r:id="rId4" tooltip="Découvrir les programmes" xr:uid="{1D010333-FE61-9A43-8D68-3E94D89536CC}"/>
  </hyperlinks>
  <pageMargins left="0.7" right="0.7" top="0.75" bottom="0.75" header="0.3" footer="0.3"/>
  <pageSetup paperSize="9" orientation="portrait" horizontalDpi="0" verticalDpi="0"/>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4CF80-D0FC-E148-925B-DA562EEB5E6D}">
  <sheetPr>
    <tabColor theme="0"/>
  </sheetPr>
  <dimension ref="A1:F14"/>
  <sheetViews>
    <sheetView showGridLines="0" zoomScaleNormal="100" workbookViewId="0">
      <pane xSplit="1" ySplit="3" topLeftCell="B4" activePane="bottomRight" state="frozen"/>
      <selection pane="topRight" activeCell="B1" sqref="B1"/>
      <selection pane="bottomLeft" activeCell="A4" sqref="A4"/>
      <selection pane="bottomRight" activeCell="E2" sqref="E2"/>
    </sheetView>
  </sheetViews>
  <sheetFormatPr baseColWidth="10" defaultColWidth="11.5" defaultRowHeight="15"/>
  <cols>
    <col min="1" max="1" width="10.83203125" style="1" customWidth="1"/>
    <col min="2" max="2" width="28.83203125" style="1" customWidth="1"/>
    <col min="3" max="3" width="33.83203125" style="1" customWidth="1"/>
    <col min="4" max="4" width="24.83203125" style="1" customWidth="1"/>
    <col min="5" max="5" width="50.83203125" style="1" customWidth="1"/>
    <col min="6" max="6" width="3.83203125" style="1" customWidth="1"/>
    <col min="7" max="16384" width="11.5" style="1"/>
  </cols>
  <sheetData>
    <row r="1" spans="1:6" ht="35" customHeight="1">
      <c r="A1" s="62"/>
      <c r="B1" s="63"/>
      <c r="C1" s="64" t="s">
        <v>21</v>
      </c>
      <c r="D1" s="64"/>
      <c r="E1" s="19" t="s">
        <v>24</v>
      </c>
      <c r="F1" s="66" t="s">
        <v>2</v>
      </c>
    </row>
    <row r="2" spans="1:6" ht="50" customHeight="1">
      <c r="A2" s="62"/>
      <c r="B2" s="63"/>
      <c r="C2" s="65" t="s">
        <v>15</v>
      </c>
      <c r="D2" s="65"/>
      <c r="E2" s="28" t="s">
        <v>23</v>
      </c>
      <c r="F2" s="67"/>
    </row>
    <row r="3" spans="1:6" ht="16">
      <c r="A3" s="6" t="s">
        <v>5</v>
      </c>
      <c r="B3" s="6" t="s">
        <v>8</v>
      </c>
      <c r="C3" s="6" t="s">
        <v>9</v>
      </c>
      <c r="D3" s="6" t="s">
        <v>11</v>
      </c>
      <c r="E3" s="6" t="s">
        <v>10</v>
      </c>
      <c r="F3" s="68"/>
    </row>
    <row r="4" spans="1:6" ht="144">
      <c r="A4" s="69" t="s">
        <v>25</v>
      </c>
      <c r="B4" s="52" t="s">
        <v>41</v>
      </c>
      <c r="C4" s="57" t="s">
        <v>28</v>
      </c>
      <c r="D4" s="20" t="s">
        <v>29</v>
      </c>
      <c r="E4" s="21" t="s">
        <v>42</v>
      </c>
    </row>
    <row r="5" spans="1:6" ht="16">
      <c r="A5" s="70"/>
      <c r="B5" s="59"/>
      <c r="C5" s="59"/>
      <c r="D5" s="22" t="s">
        <v>30</v>
      </c>
      <c r="E5" s="23" t="s">
        <v>31</v>
      </c>
    </row>
    <row r="6" spans="1:6" ht="32">
      <c r="A6" s="50" t="s">
        <v>26</v>
      </c>
      <c r="B6" s="57" t="s">
        <v>37</v>
      </c>
      <c r="C6" s="57" t="s">
        <v>32</v>
      </c>
      <c r="D6" s="20" t="s">
        <v>29</v>
      </c>
      <c r="E6" s="21" t="s">
        <v>48</v>
      </c>
    </row>
    <row r="7" spans="1:6" ht="16">
      <c r="A7" s="55"/>
      <c r="B7" s="58"/>
      <c r="C7" s="59"/>
      <c r="D7" s="22" t="s">
        <v>30</v>
      </c>
      <c r="E7" s="23" t="s">
        <v>31</v>
      </c>
    </row>
    <row r="8" spans="1:6" ht="32">
      <c r="A8" s="30" t="s">
        <v>27</v>
      </c>
      <c r="B8" s="31" t="s">
        <v>33</v>
      </c>
      <c r="C8" s="32" t="s">
        <v>34</v>
      </c>
      <c r="D8" s="33" t="s">
        <v>18</v>
      </c>
      <c r="E8" s="34" t="s">
        <v>49</v>
      </c>
    </row>
    <row r="9" spans="1:6" ht="16">
      <c r="A9" s="50" t="s">
        <v>35</v>
      </c>
      <c r="B9" s="52" t="s">
        <v>38</v>
      </c>
      <c r="C9" s="52" t="s">
        <v>43</v>
      </c>
      <c r="D9" s="20" t="s">
        <v>18</v>
      </c>
      <c r="E9" s="21" t="s">
        <v>47</v>
      </c>
    </row>
    <row r="10" spans="1:6" ht="128">
      <c r="A10" s="51"/>
      <c r="B10" s="53"/>
      <c r="C10" s="54"/>
      <c r="D10" s="44" t="s">
        <v>44</v>
      </c>
      <c r="E10" s="45" t="s">
        <v>46</v>
      </c>
    </row>
    <row r="11" spans="1:6" ht="18">
      <c r="A11" s="50" t="s">
        <v>36</v>
      </c>
      <c r="B11" s="57" t="s">
        <v>40</v>
      </c>
      <c r="C11" s="52" t="s">
        <v>39</v>
      </c>
      <c r="D11" s="20" t="s">
        <v>19</v>
      </c>
      <c r="E11" s="21" t="s">
        <v>17</v>
      </c>
    </row>
    <row r="12" spans="1:6" ht="130">
      <c r="A12" s="55"/>
      <c r="B12" s="58"/>
      <c r="C12" s="60"/>
      <c r="D12" s="24" t="s">
        <v>20</v>
      </c>
      <c r="E12" s="25" t="s">
        <v>45</v>
      </c>
    </row>
    <row r="13" spans="1:6" ht="16">
      <c r="A13" s="55"/>
      <c r="B13" s="58"/>
      <c r="C13" s="60"/>
      <c r="D13" s="26" t="s">
        <v>13</v>
      </c>
      <c r="E13" s="48" t="s">
        <v>12</v>
      </c>
    </row>
    <row r="14" spans="1:6" ht="16">
      <c r="A14" s="56"/>
      <c r="B14" s="59"/>
      <c r="C14" s="61"/>
      <c r="D14" s="27" t="s">
        <v>14</v>
      </c>
      <c r="E14" s="49"/>
    </row>
  </sheetData>
  <sheetProtection algorithmName="SHA-512" hashValue="zoKvIK0fiPskhcxrxT+oENFAAHGKaTqSZPJMloeg6rjS10a0dZGNf3m9vhDOpmKmC9xgCf9u01DO+/xA1QARbw==" saltValue="jmUiZz6DS300KgFL0Bv/cg==" spinCount="100000" sheet="1" objects="1" scenarios="1" formatColumns="0" formatRows="0" selectLockedCells="1"/>
  <mergeCells count="17">
    <mergeCell ref="A1:B2"/>
    <mergeCell ref="C1:D1"/>
    <mergeCell ref="C2:D2"/>
    <mergeCell ref="C6:C7"/>
    <mergeCell ref="F1:F3"/>
    <mergeCell ref="B4:B5"/>
    <mergeCell ref="C4:C5"/>
    <mergeCell ref="A6:A7"/>
    <mergeCell ref="B6:B7"/>
    <mergeCell ref="A4:A5"/>
    <mergeCell ref="E13:E14"/>
    <mergeCell ref="A9:A10"/>
    <mergeCell ref="B9:B10"/>
    <mergeCell ref="C9:C10"/>
    <mergeCell ref="A11:A14"/>
    <mergeCell ref="B11:B14"/>
    <mergeCell ref="C11:C14"/>
  </mergeCells>
  <phoneticPr fontId="27" type="noConversion"/>
  <dataValidations count="2">
    <dataValidation allowBlank="1" showInputMessage="1" showErrorMessage="1" promptTitle="Consignes - Fonctions" prompt="Cette synthèse théorique te permet de prendre connaissance des fonctions que tu vas utiliser dans ce fichier._x000a__x000a_Pour passer à la pratique (et tu as raison), tu peux cliquer sur la feuille &quot;Entraînement&quot;._x000a__x000a_Durée à prévoir : 1h30._x000a__x000a_C'est parti :-)" sqref="F1:F3" xr:uid="{C19323F7-901F-E544-B8D9-ED1C0015932A}"/>
    <dataValidation allowBlank="1" showInputMessage="1" showErrorMessage="1" promptTitle="Par où commencer ?" prompt="Pour gagner du temps, je te conseille de cliquer ci-dessus sur &quot;Clique ici pour comprendre comment faire ce fichier d'exercice (vidéo explicative)&quot;._x000a__x000a_Une fois la vidéo visionnée, tu peux cliquer sur &quot;CONSIGNES&quot; en jaune pour connaître la marche à suivre." sqref="E2" xr:uid="{6185C729-3EFB-4244-8386-5BC2FB071DDD}"/>
  </dataValidations>
  <hyperlinks>
    <hyperlink ref="E1" r:id="rId1" display="https://youtu.be/Kzg0YQWE7JE" xr:uid="{D253EF6A-5524-7C4C-B654-FF7184ABD83E}"/>
  </hyperlinks>
  <pageMargins left="0.7" right="0.7" top="0.75" bottom="0.75" header="0.3" footer="0.3"/>
  <pageSetup paperSize="9"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BEF49-0035-48E9-9023-62CB56776085}">
  <sheetPr>
    <tabColor theme="8" tint="0.39997558519241921"/>
  </sheetPr>
  <dimension ref="A1:K13"/>
  <sheetViews>
    <sheetView showGridLines="0" zoomScaleNormal="100" workbookViewId="0">
      <pane xSplit="1" ySplit="3" topLeftCell="B4" activePane="bottomRight" state="frozen"/>
      <selection activeCell="M1" sqref="M1:M3"/>
      <selection pane="topRight" activeCell="M1" sqref="M1:M3"/>
      <selection pane="bottomLeft" activeCell="M1" sqref="M1:M3"/>
      <selection pane="bottomRight" activeCell="K1" sqref="K1:K3"/>
    </sheetView>
  </sheetViews>
  <sheetFormatPr baseColWidth="10" defaultColWidth="11.5" defaultRowHeight="15"/>
  <cols>
    <col min="1" max="1" width="3.83203125" style="1" customWidth="1"/>
    <col min="2" max="3" width="12.83203125" style="1" customWidth="1"/>
    <col min="4" max="4" width="10.83203125" style="1" customWidth="1"/>
    <col min="5" max="5" width="18.33203125" style="1" customWidth="1"/>
    <col min="6" max="6" width="12.83203125" style="1" customWidth="1"/>
    <col min="7" max="7" width="3.83203125" style="1" customWidth="1"/>
    <col min="8" max="8" width="48.33203125" style="1" customWidth="1"/>
    <col min="9" max="9" width="14.83203125" style="1" customWidth="1"/>
    <col min="10" max="10" width="15.83203125" style="1" customWidth="1"/>
    <col min="11" max="11" width="3.83203125" style="1" customWidth="1"/>
    <col min="12" max="16384" width="11.5" style="1"/>
  </cols>
  <sheetData>
    <row r="1" spans="1:11" ht="34" customHeight="1">
      <c r="A1" s="74" t="str">
        <f>IF(G1="Ok","« L'échec est simplement la possibilité de recommencer de manière plus intelligente. »
Henry Ford, Industriel",IF(G1=1,"Valide encore 1 formule pour débloquer la citation !","Valide encore "&amp;COUNTIF(K4:K13,0)&amp;" formules pour débloquer la citation... Bon courage :)"))</f>
        <v>Valide encore 10 formules pour débloquer la citation... Bon courage :)</v>
      </c>
      <c r="B1" s="74"/>
      <c r="C1" s="74"/>
      <c r="D1" s="74"/>
      <c r="E1" s="74"/>
      <c r="F1" s="74"/>
      <c r="G1" s="8">
        <f>IF(SUM(K4:K13)=COUNTA(K4:K13),"Ok",
IF(COUNTA(K4:K13)-SUM(K4:K13)=1,1,2))</f>
        <v>2</v>
      </c>
      <c r="H1" s="71" t="s">
        <v>22</v>
      </c>
      <c r="I1" s="72"/>
      <c r="J1" s="73"/>
      <c r="K1" s="75" t="s">
        <v>2</v>
      </c>
    </row>
    <row r="2" spans="1:11">
      <c r="J2" s="17"/>
      <c r="K2" s="76"/>
    </row>
    <row r="3" spans="1:11" ht="32" customHeight="1">
      <c r="A3" s="78" t="s">
        <v>135</v>
      </c>
      <c r="B3" s="6" t="s">
        <v>130</v>
      </c>
      <c r="C3" s="6" t="s">
        <v>16</v>
      </c>
      <c r="D3" s="6" t="s">
        <v>6</v>
      </c>
      <c r="E3" s="6" t="s">
        <v>133</v>
      </c>
      <c r="F3" s="6" t="s">
        <v>136</v>
      </c>
      <c r="H3" s="6" t="s">
        <v>4</v>
      </c>
      <c r="I3" s="6" t="s">
        <v>3</v>
      </c>
      <c r="J3" s="18" t="s">
        <v>7</v>
      </c>
      <c r="K3" s="77"/>
    </row>
    <row r="4" spans="1:11" ht="16">
      <c r="A4" s="79"/>
      <c r="B4" s="3" t="s">
        <v>126</v>
      </c>
      <c r="C4" s="5">
        <v>22372</v>
      </c>
      <c r="D4" s="3" t="s">
        <v>0</v>
      </c>
      <c r="E4" s="46">
        <v>20000</v>
      </c>
      <c r="F4" s="41" t="s">
        <v>137</v>
      </c>
      <c r="H4" s="43" t="s">
        <v>132</v>
      </c>
      <c r="I4" s="4"/>
      <c r="J4" s="42">
        <f>COUNTA(B4:B13)</f>
        <v>10</v>
      </c>
      <c r="K4" s="15">
        <f>IF(I4="",0,IF(I4=COUNTA(B4:B13),1,0))</f>
        <v>0</v>
      </c>
    </row>
    <row r="5" spans="1:11" ht="32">
      <c r="A5" s="79"/>
      <c r="B5" s="3" t="s">
        <v>121</v>
      </c>
      <c r="C5" s="5">
        <v>5576</v>
      </c>
      <c r="D5" s="3" t="s">
        <v>1</v>
      </c>
      <c r="E5" s="46">
        <v>20000</v>
      </c>
      <c r="F5" s="41" t="s">
        <v>138</v>
      </c>
      <c r="H5" s="43" t="s">
        <v>148</v>
      </c>
      <c r="I5" s="4"/>
      <c r="J5" s="42">
        <f>COUNTIF(F4:F13,"Raclette")</f>
        <v>3</v>
      </c>
      <c r="K5" s="15">
        <f>IF(I5="",0,IF(I5=COUNTIF(F4:F13,"Raclette"),1,0))</f>
        <v>0</v>
      </c>
    </row>
    <row r="6" spans="1:11" ht="32">
      <c r="A6" s="79"/>
      <c r="B6" s="3" t="s">
        <v>142</v>
      </c>
      <c r="C6" s="5">
        <v>7491</v>
      </c>
      <c r="D6" s="3" t="s">
        <v>1</v>
      </c>
      <c r="E6" s="47">
        <v>60000</v>
      </c>
      <c r="F6" s="3"/>
      <c r="H6" s="43" t="s">
        <v>139</v>
      </c>
      <c r="I6" s="4"/>
      <c r="J6" s="42">
        <f>COUNTIFS(D4:D13,"F",E4:E13,"&gt;=50000")</f>
        <v>3</v>
      </c>
      <c r="K6" s="15">
        <f>IF(I6="",0,IF(I6=COUNTIFS(D4:D13,"F",E4:E13,"&gt;=50000"),1,0))</f>
        <v>0</v>
      </c>
    </row>
    <row r="7" spans="1:11" ht="32">
      <c r="A7" s="79"/>
      <c r="B7" s="3" t="s">
        <v>125</v>
      </c>
      <c r="C7" s="5" t="s">
        <v>129</v>
      </c>
      <c r="D7" s="3" t="s">
        <v>1</v>
      </c>
      <c r="E7" s="46">
        <v>30000</v>
      </c>
      <c r="F7" s="41"/>
      <c r="H7" s="43" t="s">
        <v>131</v>
      </c>
      <c r="I7" s="4"/>
      <c r="J7" s="42">
        <f>COUNT(C4:C13)</f>
        <v>8</v>
      </c>
      <c r="K7" s="15">
        <f>IF(I7="",0,IF(I7=COUNT(C4:C13),1,0))</f>
        <v>0</v>
      </c>
    </row>
    <row r="8" spans="1:11" ht="16">
      <c r="A8" s="79"/>
      <c r="B8" s="3" t="s">
        <v>123</v>
      </c>
      <c r="C8" s="5" t="s">
        <v>129</v>
      </c>
      <c r="D8" s="3" t="s">
        <v>0</v>
      </c>
      <c r="E8" s="46">
        <v>30000</v>
      </c>
      <c r="F8" s="41"/>
      <c r="H8" s="43" t="s">
        <v>145</v>
      </c>
      <c r="I8" s="4"/>
      <c r="J8" s="42">
        <f>COUNTIF(C4:C13,"&lt;=31/12/1962")</f>
        <v>7</v>
      </c>
      <c r="K8" s="15">
        <f>IF(I8="",0,IF(I8=COUNTIF(C4:C13,"&lt;=31/12/1962"),1,0))</f>
        <v>0</v>
      </c>
    </row>
    <row r="9" spans="1:11" ht="32">
      <c r="A9" s="79"/>
      <c r="B9" s="3" t="s">
        <v>124</v>
      </c>
      <c r="C9" s="5">
        <v>21671</v>
      </c>
      <c r="D9" s="3" t="s">
        <v>0</v>
      </c>
      <c r="E9" s="46">
        <v>50000</v>
      </c>
      <c r="F9" s="41" t="s">
        <v>138</v>
      </c>
      <c r="H9" s="43" t="s">
        <v>141</v>
      </c>
      <c r="I9" s="4"/>
      <c r="J9" s="3">
        <f>COUNTA(F4:F13)</f>
        <v>6</v>
      </c>
      <c r="K9" s="15">
        <f>IF(I9="",0,IF(I9=COUNTA(F4:F13),1,0))</f>
        <v>0</v>
      </c>
    </row>
    <row r="10" spans="1:11" ht="32">
      <c r="A10" s="79"/>
      <c r="B10" s="3" t="s">
        <v>122</v>
      </c>
      <c r="C10" s="5">
        <v>22868</v>
      </c>
      <c r="D10" s="3" t="s">
        <v>1</v>
      </c>
      <c r="E10" s="46">
        <v>50000</v>
      </c>
      <c r="F10" s="41" t="s">
        <v>137</v>
      </c>
      <c r="H10" s="43" t="s">
        <v>144</v>
      </c>
      <c r="I10" s="4"/>
      <c r="J10" s="3">
        <f>COUNTIFS(D4:D13,"H",C4:C13,"&gt;=01/01/1910",C4:C13,"&lt;=31/12/1920")</f>
        <v>2</v>
      </c>
      <c r="K10" s="15">
        <f>IF(I10="",0,IF(I10=COUNTIFS(D4:D13,"H",C4:C13,"&gt;=01/01/1910",C4:C13,"&lt;=31/12/1920"),1,0))</f>
        <v>0</v>
      </c>
    </row>
    <row r="11" spans="1:11" ht="32">
      <c r="A11" s="79"/>
      <c r="B11" s="3" t="s">
        <v>128</v>
      </c>
      <c r="C11" s="5">
        <v>25324</v>
      </c>
      <c r="D11" s="3" t="s">
        <v>0</v>
      </c>
      <c r="E11" s="46">
        <v>70000</v>
      </c>
      <c r="F11" s="41" t="s">
        <v>137</v>
      </c>
      <c r="H11" s="43" t="s">
        <v>140</v>
      </c>
      <c r="I11" s="4"/>
      <c r="J11" s="42">
        <f>COUNTBLANK(F4:F13)</f>
        <v>4</v>
      </c>
      <c r="K11" s="15">
        <f>IF(I11="",0,IF(I11=COUNTBLANK(F4:F13),1,0))</f>
        <v>0</v>
      </c>
    </row>
    <row r="12" spans="1:11" ht="32">
      <c r="A12" s="79"/>
      <c r="B12" s="3" t="s">
        <v>127</v>
      </c>
      <c r="C12" s="5">
        <v>12055</v>
      </c>
      <c r="D12" s="3" t="s">
        <v>1</v>
      </c>
      <c r="E12" s="46">
        <v>70000</v>
      </c>
      <c r="F12" s="41" t="s">
        <v>138</v>
      </c>
      <c r="H12" s="43" t="s">
        <v>134</v>
      </c>
      <c r="I12" s="4"/>
      <c r="J12" s="42">
        <f>COUNTIF(C4:C13,"Inconnue")</f>
        <v>2</v>
      </c>
      <c r="K12" s="15">
        <f>IF(I12="",0,IF(I12=COUNTIF(C4:C13,"Inconnue"),1,0))</f>
        <v>0</v>
      </c>
    </row>
    <row r="13" spans="1:11" ht="32">
      <c r="A13" s="80"/>
      <c r="B13" s="3" t="s">
        <v>143</v>
      </c>
      <c r="C13" s="5">
        <v>15250</v>
      </c>
      <c r="D13" s="3" t="s">
        <v>0</v>
      </c>
      <c r="E13" s="47">
        <v>60000</v>
      </c>
      <c r="F13" s="3"/>
      <c r="H13" s="43" t="s">
        <v>146</v>
      </c>
      <c r="I13" s="4"/>
      <c r="J13" s="42">
        <f>COUNTIFS(D4:D13,"F",C4:C13,"&gt;=01/01/1950",F4:F13,"&lt;&gt;")</f>
        <v>3</v>
      </c>
      <c r="K13" s="15">
        <f>IF(I13="",0,IF(I13=COUNTIFS(D4:D13,"F",C4:C13,"&gt;=01/01/1950",F4:F13,"&lt;&gt;"),1,0))</f>
        <v>0</v>
      </c>
    </row>
  </sheetData>
  <sheetProtection algorithmName="SHA-512" hashValue="m4aLl/96yUXu8DoZgPGP/AisXNvlwkvgYjE+/x6IneiHLxdqTe4ynajaXGC+xGKimk1y52dPkieHzX9LjBXbIQ==" saltValue="LiCJ4VXHs26DxJvpTk02Qw==" spinCount="100000" sheet="1" objects="1" scenarios="1" formatColumns="0" formatRows="0" selectLockedCells="1"/>
  <sortState xmlns:xlrd2="http://schemas.microsoft.com/office/spreadsheetml/2017/richdata2" ref="B4:F13">
    <sortCondition ref="B4:B13"/>
  </sortState>
  <mergeCells count="4">
    <mergeCell ref="H1:J1"/>
    <mergeCell ref="A1:F1"/>
    <mergeCell ref="K1:K3"/>
    <mergeCell ref="A3:A13"/>
  </mergeCells>
  <conditionalFormatting sqref="A1:F1">
    <cfRule type="expression" dxfId="18" priority="1" stopIfTrue="1">
      <formula>$G$1="Ok"</formula>
    </cfRule>
    <cfRule type="expression" dxfId="17" priority="3">
      <formula>ISNUMBER($G$1)</formula>
    </cfRule>
  </conditionalFormatting>
  <conditionalFormatting sqref="H4:I13">
    <cfRule type="expression" dxfId="16" priority="14" stopIfTrue="1">
      <formula>$K4=1</formula>
    </cfRule>
  </conditionalFormatting>
  <dataValidations count="12">
    <dataValidation allowBlank="1" showInputMessage="1" showErrorMessage="1" promptTitle="Explication" prompt="Tu dois utiliser la fonction NB car tu veux compter le nombre de cellules contenant une date dans la colonne &quot;Date de naissance&quot;._x000a__x000a_Pour rappel, les dates sont des nombres." sqref="J7" xr:uid="{AF6A1183-3E4E-4A40-87A2-BA9DD1C181B9}"/>
    <dataValidation allowBlank="1" showInputMessage="1" showErrorMessage="1" promptTitle="Explication" prompt="Tu dois utiliser la fonction NB.SI.ENS car tu as deux critères : &quot;F&quot; pour le genre et &quot;&gt;=50000&quot; pour le nombre de personnes sauvées._x000a__x000a_Pour rappel, &quot;au moins&quot; signifie &quot;supérieur ou égal à&quot;." sqref="J6" xr:uid="{20B0FA9E-791D-E941-A590-86F51088867A}"/>
    <dataValidation allowBlank="1" showInputMessage="1" showErrorMessage="1" promptTitle="Explication" prompt="Tu dois utiliser la fonction NBVAL car tu veux compter le nombre de cellules remplies dans la colonne &quot;Super-héros&quot;." sqref="J4" xr:uid="{105DAB6C-A1E3-3F49-B183-604E28640AFC}"/>
    <dataValidation allowBlank="1" showInputMessage="1" showErrorMessage="1" promptTitle="Explication" prompt="Tu dois utiliser la fonction NB.SI car tu as un seul critère : &quot;&lt;=31/12/1962&quot; (ou &quot;&lt;01/01/1962&quot;) pour la date de naissance." sqref="J8" xr:uid="{94DB8D5D-BE4E-7F44-A12A-FB8F9C458B71}"/>
    <dataValidation allowBlank="1" showInputMessage="1" showErrorMessage="1" promptTitle="Explication" prompt="Tu dois utiliser la fonction NB.SI car tu as un seul critère : &quot;Raclette&quot; pour le plat préféré." sqref="J5" xr:uid="{B0910241-BEA2-B44B-A9A7-3CBD76C172FD}"/>
    <dataValidation allowBlank="1" showInputMessage="1" showErrorMessage="1" promptTitle="Explication" prompt="Tu dois utiliser la fonction NB.SI.ENS car tu as trois critères._x000a__x000a_Pour le genre : &quot;F&quot;._x000a__x000a_Pour la date de naissance : &quot;&gt;=01/01/1950&quot;._x000a__x000a_Pour le plat préféré : &quot;&lt;&gt;&quot; (différent de rien)." sqref="J13" xr:uid="{5FF5ABDF-6B3D-BF44-84C5-9FBC33531B7B}"/>
    <dataValidation allowBlank="1" showInputMessage="1" showErrorMessage="1" promptTitle="Consignes - Exercice" prompt="Tu dois trouver le bon résultat dans les cellules rouges K4 à K11 grâce aux fonctions vues précédemment._x000a__x000a_Une bonne réponse affiche une cellule bleue._x000a__x000a_Tu peux passer au niveau débutant lorsqu'il ne reste aucune cellule rouge." sqref="A3" xr:uid="{79CF2FEC-31CF-B14C-B629-70511D70B2E7}"/>
    <dataValidation allowBlank="1" showInputMessage="1" showErrorMessage="1" promptTitle="Consignes - Entraînement" prompt="Tu dois trouver le bon résultat dans chaque cellule rouge grâce aux fonctions vues précédemment._x000a__x000a_Si besoin, tu as la correction juste à côté._x000a__x000a_Une bonne réponse affiche une cellule bleue._x000a__x000a_Tu débloques la citation lorsque toutes les cellules sont bleues." sqref="K1:K3" xr:uid="{8D57036D-E846-FB47-BD39-6E8999D04383}"/>
    <dataValidation allowBlank="1" showInputMessage="1" showErrorMessage="1" promptTitle="Explication" prompt="Tu dois utiliser la fonction NB.SI car tu as un seul critère : &quot;Inconnue&quot; pour la date de naissance." sqref="J12" xr:uid="{7BB8031F-8CC9-724B-92B6-5CD2BD592BE9}"/>
    <dataValidation allowBlank="1" showInputMessage="1" showErrorMessage="1" promptTitle="Explication" prompt="Tu dois utiliser la fonction NBVAL car tu veux compter le nombre de cellules remplies dans la colonne &quot;Plat préféré&quot;." sqref="J9" xr:uid="{48CF5519-C349-F942-A1DA-8E37B92E8FB9}"/>
    <dataValidation allowBlank="1" showInputMessage="1" showErrorMessage="1" promptTitle="Explication" prompt="Tu dois utiliser NB.VIDE pour compter le nombre de cellules vides dans la colonne &quot;Plat préféré&quot;." sqref="J11" xr:uid="{8D16243A-C401-5542-BA83-785B0C4E141D}"/>
    <dataValidation allowBlank="1" showInputMessage="1" showErrorMessage="1" promptTitle="Explication" prompt="Tu dois utiliser la fonction NB.SI.ENS car tu as trois critères._x000a__x000a_Pour le genre : &quot;H&quot;._x000a__x000a_Pour la date de naissance de départ : &quot;&gt;=01/01/1910&quot;._x000a__x000a_Pour la date de naissance d'arrivée : &quot;&lt;=31/12/1920&quot;_x000a__x000a_Tu utilises &quot;&gt;=&quot; et &quot;&lt;=&quot; car les dates sont incluses." sqref="J10" xr:uid="{1E9123AF-4D18-A44F-83EE-A7AFA1165858}"/>
  </dataValidations>
  <hyperlinks>
    <hyperlink ref="H1" r:id="rId1" display="Forme-toi sur Excel avec Morpheus" xr:uid="{0F191DEA-ED42-AC4B-B458-B405EA20402E}"/>
    <hyperlink ref="H1:J1" r:id="rId2" display="Clique ici pour voir la correction en vidéo" xr:uid="{B532B17D-B2E0-9B4D-A2B7-A14605936274}"/>
  </hyperlinks>
  <pageMargins left="0.7" right="0.7" top="0.75" bottom="0.75" header="0.3" footer="0.3"/>
  <pageSetup paperSize="9" orientation="portrait" horizontalDpi="90" verticalDpi="9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57AE2-247E-634B-A1DA-169A485A5F52}">
  <sheetPr>
    <tabColor theme="9" tint="0.39997558519241921"/>
  </sheetPr>
  <dimension ref="A1:M23"/>
  <sheetViews>
    <sheetView showGridLines="0" zoomScaleNormal="100" workbookViewId="0">
      <pane ySplit="3" topLeftCell="A4" activePane="bottomLeft" state="frozen"/>
      <selection activeCell="K1" sqref="K1:L1"/>
      <selection pane="bottomLeft" activeCell="M1" sqref="M1:M3"/>
    </sheetView>
  </sheetViews>
  <sheetFormatPr baseColWidth="10" defaultColWidth="11.5" defaultRowHeight="15"/>
  <cols>
    <col min="1" max="1" width="11.83203125" style="1" customWidth="1"/>
    <col min="2" max="2" width="15.83203125" style="1" customWidth="1"/>
    <col min="3" max="4" width="9.83203125" style="1" customWidth="1"/>
    <col min="5" max="5" width="11.83203125" style="1" customWidth="1"/>
    <col min="6" max="6" width="19.33203125" style="1" customWidth="1"/>
    <col min="7" max="7" width="11.33203125" style="1" customWidth="1"/>
    <col min="8" max="8" width="9.83203125" style="1" customWidth="1"/>
    <col min="9" max="9" width="13.83203125" style="1" customWidth="1"/>
    <col min="10" max="10" width="3.83203125" style="1" customWidth="1"/>
    <col min="11" max="11" width="51.83203125" style="1" customWidth="1"/>
    <col min="12" max="12" width="13.83203125" style="1" customWidth="1"/>
    <col min="13" max="13" width="3.83203125" style="1" customWidth="1"/>
    <col min="14" max="16384" width="11.5" style="1"/>
  </cols>
  <sheetData>
    <row r="1" spans="1:13" ht="34" customHeight="1">
      <c r="A1" s="74" t="str">
        <f>IF(J1="Ok","« Ce n’est pas parce que les choses sont difficiles que nous n’osons pas, c’est parce que nous n’osons pas qu’elles sont difficiles. »
Sénèque, Philosophe",IF(J1=1,"Valide encore 1 formule pour débloquer la citation !","Valide encore "&amp;COUNTIF(J4:J23,0)+COUNTIF(M4:M23,0)&amp;" formules pour débloquer la citation... Bon courage :)"))</f>
        <v>Valide encore 40 formules pour débloquer la citation... Bon courage :)</v>
      </c>
      <c r="B1" s="74"/>
      <c r="C1" s="74"/>
      <c r="D1" s="74"/>
      <c r="E1" s="74"/>
      <c r="F1" s="74"/>
      <c r="G1" s="74"/>
      <c r="H1" s="74"/>
      <c r="I1" s="74"/>
      <c r="J1" s="8">
        <f>IF(SUM(J4:J23,M4:M23)=COUNTA(J4:J23,M4:M23),"Ok",
IF(COUNTA(J4:J23,M4:M23)-SUM(J4:J23,M4:M23)=1,1,2))</f>
        <v>2</v>
      </c>
      <c r="K1" s="81" t="s">
        <v>22</v>
      </c>
      <c r="L1" s="81"/>
      <c r="M1" s="75" t="s">
        <v>2</v>
      </c>
    </row>
    <row r="2" spans="1:13">
      <c r="L2" s="17"/>
      <c r="M2" s="76"/>
    </row>
    <row r="3" spans="1:13" ht="32">
      <c r="A3" s="12" t="s">
        <v>50</v>
      </c>
      <c r="B3" s="13" t="s">
        <v>51</v>
      </c>
      <c r="C3" s="13" t="s">
        <v>60</v>
      </c>
      <c r="D3" s="13" t="s">
        <v>62</v>
      </c>
      <c r="E3" s="12" t="s">
        <v>59</v>
      </c>
      <c r="F3" s="13" t="s">
        <v>61</v>
      </c>
      <c r="G3" s="13" t="s">
        <v>52</v>
      </c>
      <c r="H3" s="14" t="s">
        <v>53</v>
      </c>
      <c r="I3" s="11" t="s">
        <v>84</v>
      </c>
      <c r="K3" s="9" t="s">
        <v>4</v>
      </c>
      <c r="L3" s="10" t="s">
        <v>3</v>
      </c>
      <c r="M3" s="77"/>
    </row>
    <row r="4" spans="1:13" ht="32">
      <c r="A4" s="35">
        <v>47503</v>
      </c>
      <c r="B4" s="37" t="s">
        <v>66</v>
      </c>
      <c r="C4" s="37" t="s">
        <v>82</v>
      </c>
      <c r="D4" s="39">
        <v>60</v>
      </c>
      <c r="E4" s="40">
        <v>47518</v>
      </c>
      <c r="F4" s="36" t="s">
        <v>94</v>
      </c>
      <c r="G4" s="37" t="s">
        <v>58</v>
      </c>
      <c r="H4" s="38" t="s">
        <v>55</v>
      </c>
      <c r="I4" s="4"/>
      <c r="J4" s="2">
        <f>IF(I4="",0,IF(I4="NB.VIDE",1,0))</f>
        <v>0</v>
      </c>
      <c r="K4" s="7" t="s">
        <v>115</v>
      </c>
      <c r="L4" s="29"/>
      <c r="M4" s="2">
        <f>IF(L4="",0,IF(L4="NB",1,0))</f>
        <v>0</v>
      </c>
    </row>
    <row r="5" spans="1:13" ht="16">
      <c r="A5" s="35">
        <v>47553</v>
      </c>
      <c r="B5" s="37" t="s">
        <v>67</v>
      </c>
      <c r="C5" s="37" t="s">
        <v>83</v>
      </c>
      <c r="D5" s="39">
        <v>30</v>
      </c>
      <c r="E5" s="40" t="s">
        <v>63</v>
      </c>
      <c r="F5" s="36"/>
      <c r="G5" s="37" t="s">
        <v>58</v>
      </c>
      <c r="H5" s="38"/>
      <c r="I5" s="4"/>
      <c r="J5" s="2">
        <f t="shared" ref="J5:J23" si="0">IF(I5="",0,IF(I5="NB.VIDE",1,0))</f>
        <v>0</v>
      </c>
      <c r="K5" s="7" t="s">
        <v>116</v>
      </c>
      <c r="L5" s="29"/>
      <c r="M5" s="2">
        <f>IF(L5="",0,IF(L5="NBVAL",1,0))</f>
        <v>0</v>
      </c>
    </row>
    <row r="6" spans="1:13" ht="16">
      <c r="A6" s="35">
        <v>47524</v>
      </c>
      <c r="B6" s="37" t="s">
        <v>74</v>
      </c>
      <c r="C6" s="37" t="s">
        <v>81</v>
      </c>
      <c r="D6" s="39">
        <v>80</v>
      </c>
      <c r="E6" s="40">
        <v>47547</v>
      </c>
      <c r="F6" s="36"/>
      <c r="G6" s="37" t="s">
        <v>57</v>
      </c>
      <c r="H6" s="38"/>
      <c r="I6" s="4"/>
      <c r="J6" s="2">
        <f t="shared" si="0"/>
        <v>0</v>
      </c>
      <c r="K6" s="7" t="s">
        <v>111</v>
      </c>
      <c r="L6" s="29"/>
      <c r="M6" s="2">
        <f>IF(L6="",0,IF(L6="NB.SI",1,0))</f>
        <v>0</v>
      </c>
    </row>
    <row r="7" spans="1:13" ht="16">
      <c r="A7" s="35">
        <v>47496</v>
      </c>
      <c r="B7" s="37" t="s">
        <v>75</v>
      </c>
      <c r="C7" s="37" t="s">
        <v>83</v>
      </c>
      <c r="D7" s="39">
        <v>10</v>
      </c>
      <c r="E7" s="40">
        <v>47503</v>
      </c>
      <c r="F7" s="36" t="s">
        <v>98</v>
      </c>
      <c r="G7" s="37" t="s">
        <v>58</v>
      </c>
      <c r="H7" s="38"/>
      <c r="I7" s="4"/>
      <c r="J7" s="2">
        <f t="shared" si="0"/>
        <v>0</v>
      </c>
      <c r="K7" s="7" t="s">
        <v>86</v>
      </c>
      <c r="L7" s="29"/>
      <c r="M7" s="2">
        <f>IF(L7="",0,IF(L7="NB.VIDE",1,0))</f>
        <v>0</v>
      </c>
    </row>
    <row r="8" spans="1:13" ht="16">
      <c r="A8" s="35">
        <v>47498</v>
      </c>
      <c r="B8" s="37" t="s">
        <v>71</v>
      </c>
      <c r="C8" s="37" t="s">
        <v>82</v>
      </c>
      <c r="D8" s="39">
        <v>50</v>
      </c>
      <c r="E8" s="40">
        <v>47505</v>
      </c>
      <c r="F8" s="36" t="s">
        <v>97</v>
      </c>
      <c r="G8" s="37" t="s">
        <v>56</v>
      </c>
      <c r="H8" s="38" t="s">
        <v>54</v>
      </c>
      <c r="I8" s="4"/>
      <c r="J8" s="2">
        <f t="shared" si="0"/>
        <v>0</v>
      </c>
      <c r="K8" s="7" t="s">
        <v>87</v>
      </c>
      <c r="L8" s="29"/>
      <c r="M8" s="2">
        <f>IF(L8="",0,IF(L8="NB.SI",1,0))</f>
        <v>0</v>
      </c>
    </row>
    <row r="9" spans="1:13" ht="16">
      <c r="A9" s="35">
        <v>47542</v>
      </c>
      <c r="B9" s="37" t="s">
        <v>76</v>
      </c>
      <c r="C9" s="37" t="s">
        <v>82</v>
      </c>
      <c r="D9" s="39">
        <v>40</v>
      </c>
      <c r="E9" s="40" t="s">
        <v>63</v>
      </c>
      <c r="F9" s="36" t="s">
        <v>99</v>
      </c>
      <c r="G9" s="37" t="s">
        <v>56</v>
      </c>
      <c r="H9" s="38" t="s">
        <v>55</v>
      </c>
      <c r="I9" s="4"/>
      <c r="J9" s="2">
        <f t="shared" si="0"/>
        <v>0</v>
      </c>
      <c r="K9" s="7" t="s">
        <v>147</v>
      </c>
      <c r="L9" s="29"/>
      <c r="M9" s="2">
        <f>IF(L9="",0,IF(L9="NB.SI.ENS",1,0))</f>
        <v>0</v>
      </c>
    </row>
    <row r="10" spans="1:13" ht="16">
      <c r="A10" s="35">
        <v>47529</v>
      </c>
      <c r="B10" s="37" t="s">
        <v>80</v>
      </c>
      <c r="C10" s="37" t="s">
        <v>82</v>
      </c>
      <c r="D10" s="39">
        <v>90</v>
      </c>
      <c r="E10" s="40">
        <v>47536</v>
      </c>
      <c r="F10" s="36" t="s">
        <v>101</v>
      </c>
      <c r="G10" s="37" t="s">
        <v>57</v>
      </c>
      <c r="H10" s="38" t="s">
        <v>55</v>
      </c>
      <c r="I10" s="4"/>
      <c r="J10" s="2">
        <f t="shared" si="0"/>
        <v>0</v>
      </c>
      <c r="K10" s="7" t="s">
        <v>118</v>
      </c>
      <c r="L10" s="29"/>
      <c r="M10" s="2">
        <f>IF(L10="",0,IF(L10="NB.SI",1,0))</f>
        <v>0</v>
      </c>
    </row>
    <row r="11" spans="1:13" ht="32">
      <c r="A11" s="35">
        <v>47514</v>
      </c>
      <c r="B11" s="37" t="s">
        <v>73</v>
      </c>
      <c r="C11" s="37" t="s">
        <v>81</v>
      </c>
      <c r="D11" s="39">
        <v>90</v>
      </c>
      <c r="E11" s="40">
        <v>47521</v>
      </c>
      <c r="F11" s="36" t="s">
        <v>100</v>
      </c>
      <c r="G11" s="37" t="s">
        <v>57</v>
      </c>
      <c r="H11" s="38" t="s">
        <v>54</v>
      </c>
      <c r="I11" s="4"/>
      <c r="J11" s="2">
        <f t="shared" si="0"/>
        <v>0</v>
      </c>
      <c r="K11" s="7" t="s">
        <v>114</v>
      </c>
      <c r="L11" s="29"/>
      <c r="M11" s="2">
        <f>IF(L11="",0,IF(L11="NB.SI.ENS",1,0))</f>
        <v>0</v>
      </c>
    </row>
    <row r="12" spans="1:13" ht="16">
      <c r="A12" s="35">
        <v>47547</v>
      </c>
      <c r="B12" s="37" t="s">
        <v>68</v>
      </c>
      <c r="C12" s="37" t="s">
        <v>82</v>
      </c>
      <c r="D12" s="39">
        <v>70</v>
      </c>
      <c r="E12" s="40" t="s">
        <v>63</v>
      </c>
      <c r="F12" s="36" t="s">
        <v>102</v>
      </c>
      <c r="G12" s="37" t="s">
        <v>56</v>
      </c>
      <c r="H12" s="38" t="s">
        <v>54</v>
      </c>
      <c r="I12" s="4"/>
      <c r="J12" s="2">
        <f t="shared" si="0"/>
        <v>0</v>
      </c>
      <c r="K12" s="7" t="s">
        <v>120</v>
      </c>
      <c r="L12" s="29"/>
      <c r="M12" s="2">
        <f>IF(L12="",0,IF(L12="NB.SI.ENS",1,0))</f>
        <v>0</v>
      </c>
    </row>
    <row r="13" spans="1:13" ht="16">
      <c r="A13" s="35">
        <v>47490</v>
      </c>
      <c r="B13" s="37" t="s">
        <v>72</v>
      </c>
      <c r="C13" s="37" t="s">
        <v>81</v>
      </c>
      <c r="D13" s="39">
        <v>30</v>
      </c>
      <c r="E13" s="40">
        <v>47497</v>
      </c>
      <c r="F13" s="36" t="s">
        <v>103</v>
      </c>
      <c r="G13" s="37" t="s">
        <v>58</v>
      </c>
      <c r="H13" s="38" t="s">
        <v>55</v>
      </c>
      <c r="I13" s="4"/>
      <c r="J13" s="2">
        <f t="shared" si="0"/>
        <v>0</v>
      </c>
      <c r="K13" s="7" t="s">
        <v>85</v>
      </c>
      <c r="L13" s="29"/>
      <c r="M13" s="2">
        <f>IF(L13="",0,IF(L13="NBVAL",1,0))</f>
        <v>0</v>
      </c>
    </row>
    <row r="14" spans="1:13" ht="32">
      <c r="A14" s="35">
        <v>47545</v>
      </c>
      <c r="B14" s="37" t="s">
        <v>91</v>
      </c>
      <c r="C14" s="37" t="s">
        <v>82</v>
      </c>
      <c r="D14" s="39">
        <v>100</v>
      </c>
      <c r="E14" s="40">
        <v>47552</v>
      </c>
      <c r="F14" s="36"/>
      <c r="G14" s="37"/>
      <c r="H14" s="38"/>
      <c r="I14" s="4"/>
      <c r="J14" s="2">
        <f t="shared" si="0"/>
        <v>0</v>
      </c>
      <c r="K14" s="7" t="s">
        <v>65</v>
      </c>
      <c r="L14" s="29"/>
      <c r="M14" s="2">
        <f>IF(L14="",0,IF(L14="NB.SI",1,0))</f>
        <v>0</v>
      </c>
    </row>
    <row r="15" spans="1:13" ht="16">
      <c r="A15" s="35">
        <v>47484</v>
      </c>
      <c r="B15" s="37" t="s">
        <v>69</v>
      </c>
      <c r="C15" s="37" t="s">
        <v>81</v>
      </c>
      <c r="D15" s="39">
        <v>50</v>
      </c>
      <c r="E15" s="40">
        <v>47491</v>
      </c>
      <c r="F15" s="36" t="s">
        <v>104</v>
      </c>
      <c r="G15" s="37" t="s">
        <v>57</v>
      </c>
      <c r="H15" s="38" t="s">
        <v>54</v>
      </c>
      <c r="I15" s="4"/>
      <c r="J15" s="2">
        <f t="shared" si="0"/>
        <v>0</v>
      </c>
      <c r="K15" s="7" t="s">
        <v>119</v>
      </c>
      <c r="L15" s="29"/>
      <c r="M15" s="2">
        <f>IF(L15="",0,IF(L15="NB.SI",1,0))</f>
        <v>0</v>
      </c>
    </row>
    <row r="16" spans="1:13" ht="16">
      <c r="A16" s="35">
        <v>47516</v>
      </c>
      <c r="B16" s="37" t="s">
        <v>79</v>
      </c>
      <c r="C16" s="37" t="s">
        <v>81</v>
      </c>
      <c r="D16" s="39">
        <v>50</v>
      </c>
      <c r="E16" s="40">
        <v>47524</v>
      </c>
      <c r="F16" s="36" t="s">
        <v>105</v>
      </c>
      <c r="G16" s="37" t="s">
        <v>56</v>
      </c>
      <c r="H16" s="38" t="s">
        <v>54</v>
      </c>
      <c r="I16" s="4"/>
      <c r="J16" s="2">
        <f t="shared" si="0"/>
        <v>0</v>
      </c>
      <c r="K16" s="7" t="s">
        <v>88</v>
      </c>
      <c r="L16" s="29"/>
      <c r="M16" s="2">
        <f>IF(L16="",0,IF(L16="NB.SI.ENS",1,0))</f>
        <v>0</v>
      </c>
    </row>
    <row r="17" spans="1:13" ht="32">
      <c r="A17" s="35">
        <v>47514</v>
      </c>
      <c r="B17" s="37" t="s">
        <v>92</v>
      </c>
      <c r="C17" s="37" t="s">
        <v>81</v>
      </c>
      <c r="D17" s="39">
        <v>30</v>
      </c>
      <c r="E17" s="40" t="s">
        <v>63</v>
      </c>
      <c r="F17" s="36"/>
      <c r="G17" s="37"/>
      <c r="H17" s="38"/>
      <c r="I17" s="4"/>
      <c r="J17" s="2">
        <f t="shared" si="0"/>
        <v>0</v>
      </c>
      <c r="K17" s="7" t="s">
        <v>64</v>
      </c>
      <c r="L17" s="29"/>
      <c r="M17" s="2">
        <f>IF(L17="",0,IF(L17="NB",1,0))</f>
        <v>0</v>
      </c>
    </row>
    <row r="18" spans="1:13" ht="32">
      <c r="A18" s="35">
        <v>47513</v>
      </c>
      <c r="B18" s="37" t="s">
        <v>77</v>
      </c>
      <c r="C18" s="37" t="s">
        <v>83</v>
      </c>
      <c r="D18" s="39">
        <v>70</v>
      </c>
      <c r="E18" s="40" t="s">
        <v>63</v>
      </c>
      <c r="F18" s="36" t="s">
        <v>96</v>
      </c>
      <c r="G18" s="37" t="s">
        <v>58</v>
      </c>
      <c r="H18" s="38"/>
      <c r="I18" s="4"/>
      <c r="J18" s="2">
        <f t="shared" si="0"/>
        <v>0</v>
      </c>
      <c r="K18" s="7" t="s">
        <v>113</v>
      </c>
      <c r="L18" s="29"/>
      <c r="M18" s="2">
        <f>IF(L18="",0,IF(L18="NB.SI.ENS",1,0))</f>
        <v>0</v>
      </c>
    </row>
    <row r="19" spans="1:13" ht="16">
      <c r="A19" s="35">
        <v>47499</v>
      </c>
      <c r="B19" s="37" t="s">
        <v>93</v>
      </c>
      <c r="C19" s="37" t="s">
        <v>82</v>
      </c>
      <c r="D19" s="39">
        <v>50</v>
      </c>
      <c r="E19" s="40" t="s">
        <v>63</v>
      </c>
      <c r="F19" s="36"/>
      <c r="G19" s="37"/>
      <c r="H19" s="38"/>
      <c r="I19" s="4"/>
      <c r="J19" s="2">
        <f t="shared" si="0"/>
        <v>0</v>
      </c>
      <c r="K19" s="7" t="s">
        <v>117</v>
      </c>
      <c r="L19" s="29"/>
      <c r="M19" s="2">
        <f>IF(L19="",0,IF(L19="NB.SI",1,0))</f>
        <v>0</v>
      </c>
    </row>
    <row r="20" spans="1:13" ht="16">
      <c r="A20" s="35">
        <v>47498</v>
      </c>
      <c r="B20" s="37" t="s">
        <v>78</v>
      </c>
      <c r="C20" s="37" t="s">
        <v>81</v>
      </c>
      <c r="D20" s="39">
        <v>20</v>
      </c>
      <c r="E20" s="40">
        <v>47508</v>
      </c>
      <c r="F20" s="36" t="s">
        <v>106</v>
      </c>
      <c r="G20" s="37" t="s">
        <v>56</v>
      </c>
      <c r="H20" s="38" t="s">
        <v>55</v>
      </c>
      <c r="I20" s="4"/>
      <c r="J20" s="2">
        <f t="shared" si="0"/>
        <v>0</v>
      </c>
      <c r="K20" s="7" t="s">
        <v>112</v>
      </c>
      <c r="L20" s="29"/>
      <c r="M20" s="2">
        <f>IF(L20="",0,IF(L20="NB.VIDE",1,0))</f>
        <v>0</v>
      </c>
    </row>
    <row r="21" spans="1:13" ht="32">
      <c r="A21" s="35">
        <v>47534</v>
      </c>
      <c r="B21" s="37" t="s">
        <v>90</v>
      </c>
      <c r="C21" s="37" t="s">
        <v>81</v>
      </c>
      <c r="D21" s="39">
        <v>60</v>
      </c>
      <c r="E21" s="40" t="s">
        <v>63</v>
      </c>
      <c r="F21" s="36" t="s">
        <v>107</v>
      </c>
      <c r="G21" s="37" t="s">
        <v>56</v>
      </c>
      <c r="H21" s="38" t="s">
        <v>54</v>
      </c>
      <c r="I21" s="4"/>
      <c r="J21" s="2">
        <f t="shared" si="0"/>
        <v>0</v>
      </c>
      <c r="K21" s="7" t="s">
        <v>110</v>
      </c>
      <c r="L21" s="29"/>
      <c r="M21" s="2">
        <f>IF(L21="",0,IF(L21="NB.SI.ENS",1,0))</f>
        <v>0</v>
      </c>
    </row>
    <row r="22" spans="1:13" ht="32">
      <c r="A22" s="35">
        <v>47486</v>
      </c>
      <c r="B22" s="37" t="s">
        <v>70</v>
      </c>
      <c r="C22" s="37" t="s">
        <v>83</v>
      </c>
      <c r="D22" s="39">
        <v>80</v>
      </c>
      <c r="E22" s="40">
        <v>47493</v>
      </c>
      <c r="F22" s="36" t="s">
        <v>108</v>
      </c>
      <c r="G22" s="37" t="s">
        <v>57</v>
      </c>
      <c r="H22" s="38"/>
      <c r="I22" s="4"/>
      <c r="J22" s="2">
        <f t="shared" si="0"/>
        <v>0</v>
      </c>
      <c r="K22" s="7" t="s">
        <v>95</v>
      </c>
      <c r="L22" s="29"/>
      <c r="M22" s="2">
        <f>IF(L22="",0,IF(L22="NB.SI",1,0))</f>
        <v>0</v>
      </c>
    </row>
    <row r="23" spans="1:13" ht="32">
      <c r="A23" s="35">
        <v>47498</v>
      </c>
      <c r="B23" s="37" t="s">
        <v>89</v>
      </c>
      <c r="C23" s="37" t="s">
        <v>83</v>
      </c>
      <c r="D23" s="39">
        <v>10</v>
      </c>
      <c r="E23" s="40">
        <v>47515</v>
      </c>
      <c r="F23" s="36"/>
      <c r="G23" s="37"/>
      <c r="H23" s="38" t="s">
        <v>55</v>
      </c>
      <c r="I23" s="4"/>
      <c r="J23" s="2">
        <f t="shared" si="0"/>
        <v>0</v>
      </c>
      <c r="K23" s="7" t="s">
        <v>109</v>
      </c>
      <c r="L23" s="29"/>
      <c r="M23" s="2">
        <f>IF(L23="",0,IF(L23="NB.SI.ENS",1,0))</f>
        <v>0</v>
      </c>
    </row>
  </sheetData>
  <sheetProtection algorithmName="SHA-512" hashValue="gLbb4D+XIFRjAcv+lEOEnjT2NsSKRRfjiR422XiFlgEWdSt7IMapCMhJx2B80eEr2PxVL85IfbFS2CfA2ONvWA==" saltValue="ASwFfi1yooIYKv/M7bAkSA==" spinCount="100000" sheet="1" objects="1" scenarios="1" formatColumns="0" formatRows="0" selectLockedCells="1"/>
  <mergeCells count="3">
    <mergeCell ref="A1:I1"/>
    <mergeCell ref="K1:L1"/>
    <mergeCell ref="M1:M3"/>
  </mergeCells>
  <conditionalFormatting sqref="A1:I1">
    <cfRule type="expression" dxfId="15" priority="1" stopIfTrue="1">
      <formula>$J$1="Ok"</formula>
    </cfRule>
    <cfRule type="expression" dxfId="14" priority="2">
      <formula>ISNUMBER($J$1)</formula>
    </cfRule>
  </conditionalFormatting>
  <conditionalFormatting sqref="I4:I23">
    <cfRule type="expression" dxfId="13" priority="3">
      <formula>$J4=1</formula>
    </cfRule>
  </conditionalFormatting>
  <conditionalFormatting sqref="K4:L23">
    <cfRule type="expression" dxfId="12" priority="4">
      <formula>$M4=1</formula>
    </cfRule>
  </conditionalFormatting>
  <dataValidations count="3">
    <dataValidation allowBlank="1" showInputMessage="1" showErrorMessage="1" promptTitle="Consignes - Niveau Débutant" prompt="Tu dois choisir la fonction qui convient dans chaque cellule rouge grâce à la liste déroulante. C'est donc inutile de mettre le signe =._x000a__x000a_Une bonne réponse affiche une cellule bleue._x000a__x000a_Tu débloques la citation lorsque toutes les cellules sont bleues." sqref="M1" xr:uid="{9A7F4686-86A2-FD42-BB4E-9738225D6B21}"/>
    <dataValidation type="list" allowBlank="1" showInputMessage="1" showErrorMessage="1" promptTitle="Méthode" prompt="Choisis la fonction qui convient dans la liste déroulante de la cellule (bouton à droite de la cellule)." sqref="L4:L23" xr:uid="{98750F5E-BD46-A74D-B4F8-B93B59B26A88}">
      <formula1>"NB,NBVAL,NB.VIDE,NB.SI,NB.SI.ENS"</formula1>
    </dataValidation>
    <dataValidation type="list" allowBlank="1" showInputMessage="1" showErrorMessage="1" promptTitle="Méthode" prompt="Choisis la fonction qui convient dans la liste déroulante de la cellule (bouton à droite de la cellule)._x000a__x000a_Recopie la formule jusqu'à I23 pour gagner du temps." sqref="I4:I23" xr:uid="{6FCD1D6A-807C-0848-B9EF-95BB5EC900E5}">
      <formula1>"NB,NBVAL,NB.VIDE,NB.SI,NB.SI.ENS"</formula1>
    </dataValidation>
  </dataValidations>
  <hyperlinks>
    <hyperlink ref="K1" r:id="rId1" display="Forme-toi sur Excel avec Morpheus" xr:uid="{11F3D4CD-2C85-534C-9C48-AD2353896858}"/>
    <hyperlink ref="K1:L1" r:id="rId2" display="Clique ici pour voir la correction en vidéo" xr:uid="{C2A9E412-060A-D048-B206-BBA2A781B2F5}"/>
  </hyperlink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8D469-A69A-BC40-A215-96B52F19D580}">
  <sheetPr>
    <tabColor theme="7" tint="0.39997558519241921"/>
  </sheetPr>
  <dimension ref="A1:M23"/>
  <sheetViews>
    <sheetView showGridLines="0" zoomScaleNormal="100" workbookViewId="0">
      <pane ySplit="3" topLeftCell="A4" activePane="bottomLeft" state="frozen"/>
      <selection activeCell="K1" sqref="K1:L1"/>
      <selection pane="bottomLeft" activeCell="M1" sqref="M1:M3"/>
    </sheetView>
  </sheetViews>
  <sheetFormatPr baseColWidth="10" defaultColWidth="11.5" defaultRowHeight="15"/>
  <cols>
    <col min="1" max="1" width="11.83203125" style="1" customWidth="1"/>
    <col min="2" max="2" width="15.83203125" style="1" customWidth="1"/>
    <col min="3" max="4" width="9.83203125" style="1" customWidth="1"/>
    <col min="5" max="5" width="11.83203125" style="1" customWidth="1"/>
    <col min="6" max="6" width="19.33203125" style="1" customWidth="1"/>
    <col min="7" max="7" width="11.33203125" style="1" customWidth="1"/>
    <col min="8" max="8" width="9.83203125" style="1" customWidth="1"/>
    <col min="9" max="9" width="13.83203125" style="1" customWidth="1"/>
    <col min="10" max="10" width="3.83203125" style="1" customWidth="1"/>
    <col min="11" max="11" width="51.83203125" style="1" customWidth="1"/>
    <col min="12" max="12" width="13.83203125" style="1" customWidth="1"/>
    <col min="13" max="13" width="3.83203125" style="1" customWidth="1"/>
    <col min="14" max="16384" width="11.5" style="1"/>
  </cols>
  <sheetData>
    <row r="1" spans="1:13" ht="34" customHeight="1">
      <c r="A1" s="74" t="str">
        <f>IF(J1="Ok","« La compétence n'est pas la possession de connaissances, mais l'application de celles-ci dans la pratique. »
James Dewar, Musicien",IF(J1=1,"Valide encore 1 formule pour débloquer la citation !","Valide encore "&amp;COUNTIF(J4:J23,0)+COUNTIF(M4:M23,0)&amp;" formules pour débloquer la citation... Bon courage :)"))</f>
        <v>Valide encore 40 formules pour débloquer la citation... Bon courage :)</v>
      </c>
      <c r="B1" s="74"/>
      <c r="C1" s="74"/>
      <c r="D1" s="74"/>
      <c r="E1" s="74"/>
      <c r="F1" s="74"/>
      <c r="G1" s="74"/>
      <c r="H1" s="74"/>
      <c r="I1" s="74"/>
      <c r="J1" s="8">
        <f>IF(SUM(J4:J23,M4:M23)=COUNTA(J4:J23,M4:M23),"Ok",
IF(COUNTA(J4:J23,M4:M23)-SUM(J4:J23,M4:M23)=1,1,2))</f>
        <v>2</v>
      </c>
      <c r="K1" s="81" t="s">
        <v>22</v>
      </c>
      <c r="L1" s="81"/>
      <c r="M1" s="82" t="s">
        <v>2</v>
      </c>
    </row>
    <row r="2" spans="1:13">
      <c r="L2" s="17"/>
      <c r="M2" s="83"/>
    </row>
    <row r="3" spans="1:13" ht="32">
      <c r="A3" s="12" t="s">
        <v>50</v>
      </c>
      <c r="B3" s="13" t="s">
        <v>51</v>
      </c>
      <c r="C3" s="13" t="s">
        <v>60</v>
      </c>
      <c r="D3" s="13" t="s">
        <v>62</v>
      </c>
      <c r="E3" s="12" t="s">
        <v>59</v>
      </c>
      <c r="F3" s="13" t="s">
        <v>61</v>
      </c>
      <c r="G3" s="13" t="s">
        <v>52</v>
      </c>
      <c r="H3" s="14" t="s">
        <v>53</v>
      </c>
      <c r="I3" s="11" t="s">
        <v>84</v>
      </c>
      <c r="K3" s="9" t="s">
        <v>4</v>
      </c>
      <c r="L3" s="16" t="s">
        <v>3</v>
      </c>
      <c r="M3" s="84"/>
    </row>
    <row r="4" spans="1:13" ht="32">
      <c r="A4" s="35">
        <v>47503</v>
      </c>
      <c r="B4" s="37" t="s">
        <v>66</v>
      </c>
      <c r="C4" s="37" t="s">
        <v>82</v>
      </c>
      <c r="D4" s="39">
        <v>60</v>
      </c>
      <c r="E4" s="40">
        <v>47518</v>
      </c>
      <c r="F4" s="36" t="s">
        <v>94</v>
      </c>
      <c r="G4" s="37" t="s">
        <v>58</v>
      </c>
      <c r="H4" s="38" t="s">
        <v>55</v>
      </c>
      <c r="I4" s="4"/>
      <c r="J4" s="2">
        <f>IF(I4="",0,IF(I4=COUNTBLANK(A4:H4),1,0))</f>
        <v>0</v>
      </c>
      <c r="K4" s="7" t="s">
        <v>115</v>
      </c>
      <c r="L4" s="29"/>
      <c r="M4" s="2">
        <f>IF(L4="",0,IF(L4=COUNT(A4:A23),1,0))</f>
        <v>0</v>
      </c>
    </row>
    <row r="5" spans="1:13" ht="16">
      <c r="A5" s="35">
        <v>47553</v>
      </c>
      <c r="B5" s="37" t="s">
        <v>67</v>
      </c>
      <c r="C5" s="37" t="s">
        <v>83</v>
      </c>
      <c r="D5" s="39">
        <v>30</v>
      </c>
      <c r="E5" s="40" t="s">
        <v>63</v>
      </c>
      <c r="F5" s="36"/>
      <c r="G5" s="37" t="s">
        <v>58</v>
      </c>
      <c r="H5" s="38"/>
      <c r="I5" s="4"/>
      <c r="J5" s="2">
        <f t="shared" ref="J5:J23" si="0">IF(I5="",0,IF(I5=COUNTBLANK(A5:H5),1,0))</f>
        <v>0</v>
      </c>
      <c r="K5" s="7" t="s">
        <v>116</v>
      </c>
      <c r="L5" s="29"/>
      <c r="M5" s="2">
        <f>IF(L5="",0,IF(L5=COUNTA(B4:B23),1,0))</f>
        <v>0</v>
      </c>
    </row>
    <row r="6" spans="1:13" ht="16">
      <c r="A6" s="35">
        <v>47524</v>
      </c>
      <c r="B6" s="37" t="s">
        <v>74</v>
      </c>
      <c r="C6" s="37" t="s">
        <v>81</v>
      </c>
      <c r="D6" s="39">
        <v>80</v>
      </c>
      <c r="E6" s="40">
        <v>47547</v>
      </c>
      <c r="F6" s="36"/>
      <c r="G6" s="37" t="s">
        <v>57</v>
      </c>
      <c r="H6" s="38"/>
      <c r="I6" s="4"/>
      <c r="J6" s="2">
        <f t="shared" si="0"/>
        <v>0</v>
      </c>
      <c r="K6" s="7" t="s">
        <v>111</v>
      </c>
      <c r="L6" s="29"/>
      <c r="M6" s="2">
        <f>IF(L6="",0,IF(L6=COUNTIF(C4:C23,"Tee-shirt"),1,0))</f>
        <v>0</v>
      </c>
    </row>
    <row r="7" spans="1:13" ht="16">
      <c r="A7" s="35">
        <v>47496</v>
      </c>
      <c r="B7" s="37" t="s">
        <v>75</v>
      </c>
      <c r="C7" s="37" t="s">
        <v>83</v>
      </c>
      <c r="D7" s="39">
        <v>10</v>
      </c>
      <c r="E7" s="40">
        <v>47503</v>
      </c>
      <c r="F7" s="36" t="s">
        <v>98</v>
      </c>
      <c r="G7" s="37" t="s">
        <v>58</v>
      </c>
      <c r="H7" s="38"/>
      <c r="I7" s="4"/>
      <c r="J7" s="2">
        <f t="shared" si="0"/>
        <v>0</v>
      </c>
      <c r="K7" s="7" t="s">
        <v>86</v>
      </c>
      <c r="L7" s="29"/>
      <c r="M7" s="2">
        <f>IF(L7="",0,IF(L7=COUNTBLANK(F4:F23),1,0))</f>
        <v>0</v>
      </c>
    </row>
    <row r="8" spans="1:13" ht="16">
      <c r="A8" s="35">
        <v>47498</v>
      </c>
      <c r="B8" s="37" t="s">
        <v>71</v>
      </c>
      <c r="C8" s="37" t="s">
        <v>82</v>
      </c>
      <c r="D8" s="39">
        <v>50</v>
      </c>
      <c r="E8" s="40">
        <v>47505</v>
      </c>
      <c r="F8" s="36" t="s">
        <v>97</v>
      </c>
      <c r="G8" s="37" t="s">
        <v>56</v>
      </c>
      <c r="H8" s="38" t="s">
        <v>54</v>
      </c>
      <c r="I8" s="4"/>
      <c r="J8" s="2">
        <f t="shared" si="0"/>
        <v>0</v>
      </c>
      <c r="K8" s="7" t="s">
        <v>87</v>
      </c>
      <c r="L8" s="29"/>
      <c r="M8" s="2">
        <f>IF(L8="",0,IF(L8=COUNTIF(D4:D23,"&gt;=80"),1,0))</f>
        <v>0</v>
      </c>
    </row>
    <row r="9" spans="1:13" ht="16">
      <c r="A9" s="35">
        <v>47542</v>
      </c>
      <c r="B9" s="37" t="s">
        <v>76</v>
      </c>
      <c r="C9" s="37" t="s">
        <v>82</v>
      </c>
      <c r="D9" s="39">
        <v>40</v>
      </c>
      <c r="E9" s="40" t="s">
        <v>63</v>
      </c>
      <c r="F9" s="36" t="s">
        <v>99</v>
      </c>
      <c r="G9" s="37" t="s">
        <v>56</v>
      </c>
      <c r="H9" s="38" t="s">
        <v>55</v>
      </c>
      <c r="I9" s="4"/>
      <c r="J9" s="2">
        <f t="shared" si="0"/>
        <v>0</v>
      </c>
      <c r="K9" s="7" t="s">
        <v>147</v>
      </c>
      <c r="L9" s="29"/>
      <c r="M9" s="2">
        <f>IF(L9="",0,IF(L9=COUNTIFS(G4:G23,"Metz",H4:H23,"Charlotte"),1,0))</f>
        <v>0</v>
      </c>
    </row>
    <row r="10" spans="1:13" ht="16">
      <c r="A10" s="35">
        <v>47529</v>
      </c>
      <c r="B10" s="37" t="s">
        <v>80</v>
      </c>
      <c r="C10" s="37" t="s">
        <v>82</v>
      </c>
      <c r="D10" s="39">
        <v>90</v>
      </c>
      <c r="E10" s="40">
        <v>47536</v>
      </c>
      <c r="F10" s="36" t="s">
        <v>101</v>
      </c>
      <c r="G10" s="37" t="s">
        <v>57</v>
      </c>
      <c r="H10" s="38" t="s">
        <v>55</v>
      </c>
      <c r="I10" s="4"/>
      <c r="J10" s="2">
        <f t="shared" si="0"/>
        <v>0</v>
      </c>
      <c r="K10" s="7" t="s">
        <v>118</v>
      </c>
      <c r="L10" s="29"/>
      <c r="M10" s="2">
        <f>IF(L10="",0,IF(L10=COUNTIF(A4:A23,"=15/01/2030"),1,0))</f>
        <v>0</v>
      </c>
    </row>
    <row r="11" spans="1:13" ht="32">
      <c r="A11" s="35">
        <v>47514</v>
      </c>
      <c r="B11" s="37" t="s">
        <v>73</v>
      </c>
      <c r="C11" s="37" t="s">
        <v>81</v>
      </c>
      <c r="D11" s="39">
        <v>90</v>
      </c>
      <c r="E11" s="40">
        <v>47521</v>
      </c>
      <c r="F11" s="36" t="s">
        <v>100</v>
      </c>
      <c r="G11" s="37" t="s">
        <v>57</v>
      </c>
      <c r="H11" s="38" t="s">
        <v>54</v>
      </c>
      <c r="I11" s="4"/>
      <c r="J11" s="2">
        <f t="shared" si="0"/>
        <v>0</v>
      </c>
      <c r="K11" s="7" t="s">
        <v>114</v>
      </c>
      <c r="L11" s="29"/>
      <c r="M11" s="2">
        <f>IF(L11="",0,IF(L11=COUNTIFS(A4:A23,"&gt;=15/01/2030",A4:A23,"&lt;=15/02/2030"),1,0))</f>
        <v>0</v>
      </c>
    </row>
    <row r="12" spans="1:13" ht="16">
      <c r="A12" s="35">
        <v>47547</v>
      </c>
      <c r="B12" s="37" t="s">
        <v>68</v>
      </c>
      <c r="C12" s="37" t="s">
        <v>82</v>
      </c>
      <c r="D12" s="39">
        <v>70</v>
      </c>
      <c r="E12" s="40" t="s">
        <v>63</v>
      </c>
      <c r="F12" s="36" t="s">
        <v>102</v>
      </c>
      <c r="G12" s="37" t="s">
        <v>56</v>
      </c>
      <c r="H12" s="38" t="s">
        <v>54</v>
      </c>
      <c r="I12" s="4"/>
      <c r="J12" s="2">
        <f t="shared" si="0"/>
        <v>0</v>
      </c>
      <c r="K12" s="7" t="s">
        <v>120</v>
      </c>
      <c r="L12" s="29"/>
      <c r="M12" s="2">
        <f>IF(L12="",0,IF(L12=COUNTIFS(C4:C23,"Pantalon",G4:G23,"Nancy",H4:H23,"Anthony"),1,0))</f>
        <v>0</v>
      </c>
    </row>
    <row r="13" spans="1:13" ht="16">
      <c r="A13" s="35">
        <v>47490</v>
      </c>
      <c r="B13" s="37" t="s">
        <v>72</v>
      </c>
      <c r="C13" s="37" t="s">
        <v>81</v>
      </c>
      <c r="D13" s="39">
        <v>30</v>
      </c>
      <c r="E13" s="40">
        <v>47497</v>
      </c>
      <c r="F13" s="36" t="s">
        <v>103</v>
      </c>
      <c r="G13" s="37" t="s">
        <v>58</v>
      </c>
      <c r="H13" s="38" t="s">
        <v>55</v>
      </c>
      <c r="I13" s="4"/>
      <c r="J13" s="2">
        <f t="shared" si="0"/>
        <v>0</v>
      </c>
      <c r="K13" s="7" t="s">
        <v>85</v>
      </c>
      <c r="L13" s="29"/>
      <c r="M13" s="2">
        <f>IF(L13="",0,IF(L13=COUNTA(F4:F23),1,0))</f>
        <v>0</v>
      </c>
    </row>
    <row r="14" spans="1:13" ht="32">
      <c r="A14" s="35">
        <v>47545</v>
      </c>
      <c r="B14" s="37" t="s">
        <v>91</v>
      </c>
      <c r="C14" s="37" t="s">
        <v>82</v>
      </c>
      <c r="D14" s="39">
        <v>100</v>
      </c>
      <c r="E14" s="40">
        <v>47552</v>
      </c>
      <c r="F14" s="36"/>
      <c r="G14" s="37"/>
      <c r="H14" s="38"/>
      <c r="I14" s="4"/>
      <c r="J14" s="2">
        <f t="shared" si="0"/>
        <v>0</v>
      </c>
      <c r="K14" s="7" t="s">
        <v>65</v>
      </c>
      <c r="L14" s="29"/>
      <c r="M14" s="2">
        <f>IF(L14="",0,IF(L14=COUNTIF(E4:E23,"À venir"),1,0))</f>
        <v>0</v>
      </c>
    </row>
    <row r="15" spans="1:13" ht="16">
      <c r="A15" s="35">
        <v>47484</v>
      </c>
      <c r="B15" s="37" t="s">
        <v>69</v>
      </c>
      <c r="C15" s="37" t="s">
        <v>81</v>
      </c>
      <c r="D15" s="39">
        <v>50</v>
      </c>
      <c r="E15" s="40">
        <v>47491</v>
      </c>
      <c r="F15" s="36" t="s">
        <v>104</v>
      </c>
      <c r="G15" s="37" t="s">
        <v>57</v>
      </c>
      <c r="H15" s="38" t="s">
        <v>54</v>
      </c>
      <c r="I15" s="4"/>
      <c r="J15" s="2">
        <f t="shared" si="0"/>
        <v>0</v>
      </c>
      <c r="K15" s="7" t="s">
        <v>119</v>
      </c>
      <c r="L15" s="29"/>
      <c r="M15" s="2">
        <f>IF(L15="",0,IF(L15=COUNTIF(A4:A23,"&lt;16/02/2030"),1,0))</f>
        <v>0</v>
      </c>
    </row>
    <row r="16" spans="1:13" ht="16">
      <c r="A16" s="35">
        <v>47516</v>
      </c>
      <c r="B16" s="37" t="s">
        <v>79</v>
      </c>
      <c r="C16" s="37" t="s">
        <v>81</v>
      </c>
      <c r="D16" s="39">
        <v>50</v>
      </c>
      <c r="E16" s="40">
        <v>47524</v>
      </c>
      <c r="F16" s="36" t="s">
        <v>105</v>
      </c>
      <c r="G16" s="37" t="s">
        <v>56</v>
      </c>
      <c r="H16" s="38" t="s">
        <v>54</v>
      </c>
      <c r="I16" s="4"/>
      <c r="J16" s="2">
        <f t="shared" si="0"/>
        <v>0</v>
      </c>
      <c r="K16" s="7" t="s">
        <v>88</v>
      </c>
      <c r="L16" s="29"/>
      <c r="M16" s="2">
        <f>IF(L16="",0,IF(L16=COUNTIFS(E4:E23,"&gt;=01/01/2030",E4:E23,"&lt;01/02/2030"),1,0))</f>
        <v>0</v>
      </c>
    </row>
    <row r="17" spans="1:13" ht="32">
      <c r="A17" s="35">
        <v>47514</v>
      </c>
      <c r="B17" s="37" t="s">
        <v>92</v>
      </c>
      <c r="C17" s="37" t="s">
        <v>81</v>
      </c>
      <c r="D17" s="39">
        <v>30</v>
      </c>
      <c r="E17" s="40" t="s">
        <v>63</v>
      </c>
      <c r="F17" s="36"/>
      <c r="G17" s="37"/>
      <c r="H17" s="38"/>
      <c r="I17" s="4"/>
      <c r="J17" s="2">
        <f t="shared" si="0"/>
        <v>0</v>
      </c>
      <c r="K17" s="7" t="s">
        <v>64</v>
      </c>
      <c r="L17" s="29"/>
      <c r="M17" s="2">
        <f>IF(L17="",0,IF(L17=COUNT(E4:E23),1,0))</f>
        <v>0</v>
      </c>
    </row>
    <row r="18" spans="1:13" ht="32">
      <c r="A18" s="35">
        <v>47513</v>
      </c>
      <c r="B18" s="37" t="s">
        <v>77</v>
      </c>
      <c r="C18" s="37" t="s">
        <v>83</v>
      </c>
      <c r="D18" s="39">
        <v>70</v>
      </c>
      <c r="E18" s="40" t="s">
        <v>63</v>
      </c>
      <c r="F18" s="36" t="s">
        <v>96</v>
      </c>
      <c r="G18" s="37" t="s">
        <v>58</v>
      </c>
      <c r="H18" s="38"/>
      <c r="I18" s="4"/>
      <c r="J18" s="2">
        <f t="shared" si="0"/>
        <v>0</v>
      </c>
      <c r="K18" s="7" t="s">
        <v>113</v>
      </c>
      <c r="L18" s="29"/>
      <c r="M18" s="2">
        <f>IF(L18="",0,IF(L18=COUNTIFS(G4:G23,"&lt;&gt;",F4:F23,""),1,0))</f>
        <v>0</v>
      </c>
    </row>
    <row r="19" spans="1:13" ht="16">
      <c r="A19" s="35">
        <v>47499</v>
      </c>
      <c r="B19" s="37" t="s">
        <v>93</v>
      </c>
      <c r="C19" s="37" t="s">
        <v>82</v>
      </c>
      <c r="D19" s="39">
        <v>50</v>
      </c>
      <c r="E19" s="40" t="s">
        <v>63</v>
      </c>
      <c r="F19" s="36"/>
      <c r="G19" s="37"/>
      <c r="H19" s="38"/>
      <c r="I19" s="4"/>
      <c r="J19" s="2">
        <f t="shared" si="0"/>
        <v>0</v>
      </c>
      <c r="K19" s="7" t="s">
        <v>117</v>
      </c>
      <c r="L19" s="29"/>
      <c r="M19" s="2">
        <f>IF(L19="",0,IF(L19=COUNTIF(G4:G23,"Nancy")+COUNTIF(G4:G23,"Strasbourg"),1,0))</f>
        <v>0</v>
      </c>
    </row>
    <row r="20" spans="1:13" ht="16">
      <c r="A20" s="35">
        <v>47498</v>
      </c>
      <c r="B20" s="37" t="s">
        <v>78</v>
      </c>
      <c r="C20" s="37" t="s">
        <v>81</v>
      </c>
      <c r="D20" s="39">
        <v>20</v>
      </c>
      <c r="E20" s="40">
        <v>47508</v>
      </c>
      <c r="F20" s="36" t="s">
        <v>106</v>
      </c>
      <c r="G20" s="37" t="s">
        <v>56</v>
      </c>
      <c r="H20" s="38" t="s">
        <v>55</v>
      </c>
      <c r="I20" s="4"/>
      <c r="J20" s="2">
        <f t="shared" si="0"/>
        <v>0</v>
      </c>
      <c r="K20" s="7" t="s">
        <v>112</v>
      </c>
      <c r="L20" s="29"/>
      <c r="M20" s="2">
        <f>IF(L20="",0,IF(L20=COUNTBLANK(E4:H23),1,0))</f>
        <v>0</v>
      </c>
    </row>
    <row r="21" spans="1:13" ht="32">
      <c r="A21" s="35">
        <v>47534</v>
      </c>
      <c r="B21" s="37" t="s">
        <v>90</v>
      </c>
      <c r="C21" s="37" t="s">
        <v>81</v>
      </c>
      <c r="D21" s="39">
        <v>60</v>
      </c>
      <c r="E21" s="40" t="s">
        <v>63</v>
      </c>
      <c r="F21" s="36" t="s">
        <v>107</v>
      </c>
      <c r="G21" s="37" t="s">
        <v>56</v>
      </c>
      <c r="H21" s="38" t="s">
        <v>54</v>
      </c>
      <c r="I21" s="4"/>
      <c r="J21" s="2">
        <f t="shared" si="0"/>
        <v>0</v>
      </c>
      <c r="K21" s="7" t="s">
        <v>110</v>
      </c>
      <c r="L21" s="29"/>
      <c r="M21" s="2">
        <f>IF(L21="",0,IF(L21=COUNTIFS(A4:A23,"&gt;=01/01/2030",A4:A23,"&lt;01/02/2030",E4:E23,"&gt;=01/02/2030",E4:E23,"&lt;01/03/2030"),1,0))</f>
        <v>0</v>
      </c>
    </row>
    <row r="22" spans="1:13" ht="32">
      <c r="A22" s="35">
        <v>47486</v>
      </c>
      <c r="B22" s="37" t="s">
        <v>70</v>
      </c>
      <c r="C22" s="37" t="s">
        <v>83</v>
      </c>
      <c r="D22" s="39">
        <v>80</v>
      </c>
      <c r="E22" s="40">
        <v>47493</v>
      </c>
      <c r="F22" s="36" t="s">
        <v>108</v>
      </c>
      <c r="G22" s="37" t="s">
        <v>57</v>
      </c>
      <c r="H22" s="38"/>
      <c r="I22" s="4"/>
      <c r="J22" s="2">
        <f t="shared" si="0"/>
        <v>0</v>
      </c>
      <c r="K22" s="7" t="s">
        <v>95</v>
      </c>
      <c r="L22" s="29"/>
      <c r="M22" s="2">
        <f>IF(L22="",0,IF(L22=COUNTIF(I4:I23,"&gt;0"),1,0))</f>
        <v>0</v>
      </c>
    </row>
    <row r="23" spans="1:13" ht="32">
      <c r="A23" s="35">
        <v>47498</v>
      </c>
      <c r="B23" s="37" t="s">
        <v>89</v>
      </c>
      <c r="C23" s="37" t="s">
        <v>83</v>
      </c>
      <c r="D23" s="39">
        <v>10</v>
      </c>
      <c r="E23" s="40">
        <v>47515</v>
      </c>
      <c r="F23" s="36"/>
      <c r="G23" s="37"/>
      <c r="H23" s="38" t="s">
        <v>55</v>
      </c>
      <c r="I23" s="4"/>
      <c r="J23" s="2">
        <f t="shared" si="0"/>
        <v>0</v>
      </c>
      <c r="K23" s="7" t="s">
        <v>109</v>
      </c>
      <c r="L23" s="29"/>
      <c r="M23" s="2">
        <f>IF(L23="",0,IF(L23=COUNTIFS(E4:E23,"&lt;&gt;À venir",H4:H23,""),1,0))</f>
        <v>0</v>
      </c>
    </row>
  </sheetData>
  <sheetProtection algorithmName="SHA-512" hashValue="0HgyOP2bqLtoTFcXLRZQSltnTfzsX85p1+WsGcqfCBWdcNzNiS1UhTxU9b4+wSj9SCKvdXcPGsZ2mtOAouuiGg==" saltValue="oD/b9c49i7XyZpnDJ10nYg==" spinCount="100000" sheet="1" objects="1" scenarios="1" formatColumns="0" formatRows="0" selectLockedCells="1"/>
  <mergeCells count="3">
    <mergeCell ref="A1:I1"/>
    <mergeCell ref="K1:L1"/>
    <mergeCell ref="M1:M3"/>
  </mergeCells>
  <conditionalFormatting sqref="A1:I1">
    <cfRule type="expression" dxfId="11" priority="1" stopIfTrue="1">
      <formula>$J$1="Ok"</formula>
    </cfRule>
    <cfRule type="expression" dxfId="10" priority="2">
      <formula>ISNUMBER($J$1)</formula>
    </cfRule>
  </conditionalFormatting>
  <conditionalFormatting sqref="I4:I23">
    <cfRule type="expression" dxfId="9" priority="3">
      <formula>$J4=1</formula>
    </cfRule>
  </conditionalFormatting>
  <conditionalFormatting sqref="K4:L23">
    <cfRule type="expression" dxfId="8" priority="4">
      <formula>$M4=1</formula>
    </cfRule>
  </conditionalFormatting>
  <dataValidations count="21">
    <dataValidation allowBlank="1" showInputMessage="1" showErrorMessage="1" promptTitle="Aide" prompt="Tu veux compter le nombre de cellules vides à gauche._x000a__x000a_Recopie la formule de haut en bas pour gagner du temps." sqref="I4:I23" xr:uid="{5C043C76-8DBA-FF4F-9CF4-F487076FA4EE}"/>
    <dataValidation allowBlank="1" showInputMessage="1" showErrorMessage="1" promptTitle="Consignes - Niveau Intermédiaire" prompt="Tu dois trouver le bon résultat dans chaque cellule rouge grâce aux fonctions vues précédemment. Une aide s'affiche dans chaque cellule._x000a__x000a_Une bonne réponse affiche une cellule bleue._x000a__x000a_Tu débloques la citation lorsque toutes les cellules sont bleues." sqref="M1" xr:uid="{6B7D6CAE-A440-E14B-AAAA-47EA87CED90F}"/>
    <dataValidation allowBlank="1" showInputMessage="1" showErrorMessage="1" promptTitle="Aide" prompt="Il y a plusieurs critères dans la question (cellule différente de [...] et cellule vide)._x000a__x000a_Le critère cellule différente de [...] se traduit par &quot;&lt;&gt;...&quot;._x000a__x000a_Le critère cellule vide se traduit par &quot;&quot;." sqref="L23" xr:uid="{2B9C6820-CCF9-B24F-B664-FBE162B8F948}"/>
    <dataValidation allowBlank="1" showInputMessage="1" showErrorMessage="1" promptTitle="Aide" prompt="Il y a un seul critère dans la question._x000a__x000a_Tu dois faire une addition de 2 fonctions NB.SI qui contiennent la même Plage, mais pas le même Critère." sqref="L19" xr:uid="{7805F683-C8AE-0A45-9703-6AA0362128D2}"/>
    <dataValidation allowBlank="1" showInputMessage="1" showErrorMessage="1" promptTitle="Aide" prompt="Tu veux compter le nombre de cellules contenant des nombres dans la colonne &quot;Date de commande&quot;._x000a__x000a_Pour rappel, les dates sont des nombres._x000a__x000a_Remarque : tu as le choix entre deux fonctions ici." sqref="L4" xr:uid="{5E06994D-F68B-D740-9359-821B90E387B3}"/>
    <dataValidation allowBlank="1" showInputMessage="1" showErrorMessage="1" promptTitle="Aide" prompt="Tu veux compter le nombre de cellules contenant des nombres dans la colonne &quot;Date de livraison&quot;._x000a__x000a_Pour rappel, les dates sont des nombres." sqref="L17" xr:uid="{AF837999-6342-C54C-889E-88DAF92055C3}"/>
    <dataValidation allowBlank="1" showInputMessage="1" showErrorMessage="1" promptTitle="Aide" prompt="Tu veux compter le nombre de cellules vides de la colonne &quot;Date de livraison&quot; à la colonne &quot;Livreur&quot;._x000a__x000a_Remarque : tu peux aussi faire la somme de la colonne &quot;Nombre de cellules vides&quot;." sqref="L20" xr:uid="{4D1334B2-4A1F-6948-BD8A-4AEBBD903790}"/>
    <dataValidation allowBlank="1" showInputMessage="1" showErrorMessage="1" promptTitle="Aide" prompt="Tu veux compter le nombre de cellules remplies dans la colonne &quot;Client&quot;." sqref="L5" xr:uid="{E7D1821F-7AB0-1B48-89D4-6DFCC7138713}"/>
    <dataValidation allowBlank="1" showInputMessage="1" showErrorMessage="1" promptTitle="Aide" prompt="Tu veux compter le nombre de cellules remplies dans la colonne &quot;Adresse de livraison&quot;." sqref="L13" xr:uid="{D45FCA7B-1875-694D-A992-AC25ADB165A8}"/>
    <dataValidation allowBlank="1" showInputMessage="1" showErrorMessage="1" promptTitle="Aide" prompt="Tu veux compter le nombre de cellules vides dans la colonne &quot;Adresse de livraison&quot;." sqref="L7" xr:uid="{1D11C792-C82E-B540-BF02-A3D599204397}"/>
    <dataValidation allowBlank="1" showInputMessage="1" showErrorMessage="1" promptTitle="Aide" prompt="Il y a un seul critère dans la question._x000a__x000a_Attention à bien le saisir !" sqref="L6" xr:uid="{D923526F-F17A-014B-B542-1186466E442F}"/>
    <dataValidation allowBlank="1" showInputMessage="1" showErrorMessage="1" promptTitle="Aide" prompt="Il y a un seul critère dans la question._x000a__x000a_&quot;Au moins&quot; signifie &quot;supérieur ou égal à&quot;." sqref="L8" xr:uid="{84B1B450-541B-8F45-8CEB-60D4DEF1F91A}"/>
    <dataValidation allowBlank="1" showInputMessage="1" showErrorMessage="1" promptTitle="Aide" prompt="Il y a plusieurs critères dans la question." sqref="L9 L12" xr:uid="{C3C97528-1929-1D4B-866F-FF666817A202}"/>
    <dataValidation allowBlank="1" showInputMessage="1" showErrorMessage="1" promptTitle="Aide" prompt="Il y a un seul critère dans la question._x000a__x000a_Tu as plusieurs possibilités pour le critère de la date de commande : &quot;15/01/2030&quot;, &quot;=15/01/2030&quot;, ou une référence de cellule." sqref="L10" xr:uid="{0D9234E6-2F5C-284D-8F6B-8B74DFBCA807}"/>
    <dataValidation allowBlank="1" showInputMessage="1" showErrorMessage="1" promptTitle="Aide" prompt="Il y a un seul critère dans la question._x000a__x000a_&quot;Avant le&quot; signifie &quot;strictement inférieur à&quot;." sqref="L15" xr:uid="{06FFC59C-842D-7C48-9040-F84A95D9F150}"/>
    <dataValidation allowBlank="1" showInputMessage="1" showErrorMessage="1" promptTitle="Aide" prompt="Il y a un seul critère dans la question._x000a__x000a_Dans le critère, les accents doivent être pris en compte (la casse du texte n'a pas d'importance)." sqref="L14" xr:uid="{57878635-DFBF-0846-8F47-99F36A0DF05B}"/>
    <dataValidation allowBlank="1" showInputMessage="1" showErrorMessage="1" promptTitle="Aide" prompt="Il y a plusieurs critères dans la question (la date de départ et la date d'arrivée de livraison)._x000a__x000a_Tu peux utiliser deux de ces opérateurs : &quot;&gt;=&quot;, &quot;&gt;&quot;, &quot;&lt;=&quot; et/ou &quot;&lt;&quot;." sqref="L16" xr:uid="{7931E85C-652F-7649-AD7F-B1949A460105}"/>
    <dataValidation allowBlank="1" showInputMessage="1" showErrorMessage="1" promptTitle="Aide" prompt="Il y a plusieurs critères dans la question (la date de départ et la date d'arrivée de commande)._x000a__x000a_Attention, les dates sont incluses !" sqref="L11" xr:uid="{8BF72642-6AEC-8647-9B29-800937A16122}"/>
    <dataValidation allowBlank="1" showInputMessage="1" showErrorMessage="1" promptTitle="Aide" prompt="Il y a plusieurs critères dans la question (cellule remplie et cellule vide)._x000a__x000a_Le critère cellule remplie se traduit par &quot;&lt;&gt;&quot;._x000a__x000a_Le critère cellule vide se traduit par &quot;&quot;." sqref="L18" xr:uid="{27D9E626-90E4-5940-96E1-B557ADD0C52D}"/>
    <dataValidation allowBlank="1" showInputMessage="1" showErrorMessage="1" promptTitle="Aide" prompt="Il y a plusieurs critères dans la question._x000a__x000a_Pour la commande, la date de départ et la date d'arrivée._x000a__x000a_Pour la livraison, la date de départ et la date d'arrivée._x000a__x000a_Tu peux utiliser deux de ces opérateurs : &quot;&gt;=&quot;, &quot;&gt;&quot;, &quot;&lt;=&quot; et/ou &quot;&lt;&quot;." sqref="L21" xr:uid="{A3E7C09A-55C2-1E41-9D22-7582E08D720D}"/>
    <dataValidation allowBlank="1" showInputMessage="1" showErrorMessage="1" promptTitle="Aide" prompt="Il y a un seul critère dans la question._x000a__x000a_Attention, tu veux compter le nombre de lignes pour lesquelles il manque une donnée, (tu ne veux pas compter le nombre de données manquantes)._x000a__x000a_Tu peux utiliser &quot;&gt;&quot; ou &quot;&gt;=&quot;." sqref="L22" xr:uid="{2503B752-5D47-194A-A5E8-59778077016A}"/>
  </dataValidations>
  <hyperlinks>
    <hyperlink ref="K1" r:id="rId1" display="Forme-toi sur Excel avec Morpheus" xr:uid="{A00F8515-8B10-1640-8318-8C40BC6C9B2C}"/>
    <hyperlink ref="K1:L1" r:id="rId2" display="Clique ici pour voir la correction en vidéo" xr:uid="{27C44EF9-8BD5-7B42-B036-76D8BC9CFEF3}"/>
  </hyperlinks>
  <pageMargins left="0.7" right="0.7" top="0.75" bottom="0.75" header="0.3" footer="0.3"/>
  <pageSetup paperSize="9"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91E86-947F-DA4B-BE6E-3CCB278968D4}">
  <sheetPr>
    <tabColor theme="5" tint="0.39997558519241921"/>
  </sheetPr>
  <dimension ref="A1:M23"/>
  <sheetViews>
    <sheetView showGridLines="0" zoomScaleNormal="100" workbookViewId="0">
      <pane ySplit="3" topLeftCell="A4" activePane="bottomLeft" state="frozen"/>
      <selection activeCell="M1" sqref="M1:M3"/>
      <selection pane="bottomLeft" activeCell="M1" sqref="M1:M3"/>
    </sheetView>
  </sheetViews>
  <sheetFormatPr baseColWidth="10" defaultColWidth="11.5" defaultRowHeight="15"/>
  <cols>
    <col min="1" max="1" width="11.83203125" style="1" customWidth="1"/>
    <col min="2" max="2" width="15.83203125" style="1" customWidth="1"/>
    <col min="3" max="4" width="9.83203125" style="1" customWidth="1"/>
    <col min="5" max="5" width="11.83203125" style="1" customWidth="1"/>
    <col min="6" max="6" width="19.33203125" style="1" customWidth="1"/>
    <col min="7" max="7" width="11.33203125" style="1" customWidth="1"/>
    <col min="8" max="8" width="9.83203125" style="1" customWidth="1"/>
    <col min="9" max="9" width="13.83203125" style="1" customWidth="1"/>
    <col min="10" max="10" width="3.83203125" style="1" customWidth="1"/>
    <col min="11" max="11" width="51.83203125" style="1" customWidth="1"/>
    <col min="12" max="12" width="13.83203125" style="1" customWidth="1"/>
    <col min="13" max="13" width="3.83203125" style="1" customWidth="1"/>
    <col min="14" max="16384" width="11.5" style="1"/>
  </cols>
  <sheetData>
    <row r="1" spans="1:13" ht="34" customHeight="1">
      <c r="A1" s="74" t="str">
        <f>IF(J1="Ok","« Tout le monde est un génie. Mais si on juge un poisson sur sa capacité à grimper à un arbre, il passera sa vie à croire qu'il est stupide. »
Albert Einstein, Physicien théoricien",IF(J1=1,"Valide encore 1 formule pour débloquer la citation !","Valide encore "&amp;COUNTIF(J4:J23,0)+COUNTIF(M4:M23,0)&amp;" formules pour débloquer la citation... Bon courage :)"))</f>
        <v>Valide encore 40 formules pour débloquer la citation... Bon courage :)</v>
      </c>
      <c r="B1" s="74"/>
      <c r="C1" s="74"/>
      <c r="D1" s="74"/>
      <c r="E1" s="74"/>
      <c r="F1" s="74"/>
      <c r="G1" s="74"/>
      <c r="H1" s="74"/>
      <c r="I1" s="74"/>
      <c r="J1" s="8">
        <f>IF(SUM(J4:J23,M4:M23)=COUNTA(J4:J23,M4:M23),"Ok",
IF(COUNTA(J4:J23,M4:M23)-SUM(J4:J23,M4:M23)=1,1,2))</f>
        <v>2</v>
      </c>
      <c r="K1" s="81" t="s">
        <v>22</v>
      </c>
      <c r="L1" s="81"/>
      <c r="M1" s="75" t="s">
        <v>2</v>
      </c>
    </row>
    <row r="2" spans="1:13">
      <c r="L2" s="17"/>
      <c r="M2" s="76"/>
    </row>
    <row r="3" spans="1:13" ht="32">
      <c r="A3" s="12" t="s">
        <v>50</v>
      </c>
      <c r="B3" s="13" t="s">
        <v>51</v>
      </c>
      <c r="C3" s="13" t="s">
        <v>60</v>
      </c>
      <c r="D3" s="13" t="s">
        <v>62</v>
      </c>
      <c r="E3" s="12" t="s">
        <v>59</v>
      </c>
      <c r="F3" s="13" t="s">
        <v>61</v>
      </c>
      <c r="G3" s="13" t="s">
        <v>52</v>
      </c>
      <c r="H3" s="14" t="s">
        <v>53</v>
      </c>
      <c r="I3" s="11" t="s">
        <v>84</v>
      </c>
      <c r="K3" s="9" t="s">
        <v>4</v>
      </c>
      <c r="L3" s="16" t="s">
        <v>3</v>
      </c>
      <c r="M3" s="77"/>
    </row>
    <row r="4" spans="1:13" ht="32">
      <c r="A4" s="35">
        <v>47503</v>
      </c>
      <c r="B4" s="37" t="s">
        <v>66</v>
      </c>
      <c r="C4" s="37" t="s">
        <v>82</v>
      </c>
      <c r="D4" s="39">
        <v>60</v>
      </c>
      <c r="E4" s="40">
        <v>47518</v>
      </c>
      <c r="F4" s="36" t="s">
        <v>94</v>
      </c>
      <c r="G4" s="37" t="s">
        <v>58</v>
      </c>
      <c r="H4" s="38" t="s">
        <v>55</v>
      </c>
      <c r="I4" s="4"/>
      <c r="J4" s="2">
        <f>IF(I4="",0,IF(I4=COUNTBLANK(A4:H4),1,0))</f>
        <v>0</v>
      </c>
      <c r="K4" s="7" t="s">
        <v>115</v>
      </c>
      <c r="L4" s="29"/>
      <c r="M4" s="2">
        <f>IF(L4="",0,IF(L4=COUNT(A4:A23),1,0))</f>
        <v>0</v>
      </c>
    </row>
    <row r="5" spans="1:13" ht="16">
      <c r="A5" s="35">
        <v>47553</v>
      </c>
      <c r="B5" s="37" t="s">
        <v>67</v>
      </c>
      <c r="C5" s="37" t="s">
        <v>83</v>
      </c>
      <c r="D5" s="39">
        <v>30</v>
      </c>
      <c r="E5" s="40" t="s">
        <v>63</v>
      </c>
      <c r="F5" s="36"/>
      <c r="G5" s="37" t="s">
        <v>58</v>
      </c>
      <c r="H5" s="38"/>
      <c r="I5" s="4"/>
      <c r="J5" s="2">
        <f t="shared" ref="J5:J23" si="0">IF(I5="",0,IF(I5=COUNTBLANK(A5:H5),1,0))</f>
        <v>0</v>
      </c>
      <c r="K5" s="7" t="s">
        <v>116</v>
      </c>
      <c r="L5" s="29"/>
      <c r="M5" s="2">
        <f>IF(L5="",0,IF(L5=COUNTA(B4:B23),1,0))</f>
        <v>0</v>
      </c>
    </row>
    <row r="6" spans="1:13" ht="16">
      <c r="A6" s="35">
        <v>47524</v>
      </c>
      <c r="B6" s="37" t="s">
        <v>74</v>
      </c>
      <c r="C6" s="37" t="s">
        <v>81</v>
      </c>
      <c r="D6" s="39">
        <v>80</v>
      </c>
      <c r="E6" s="40">
        <v>47547</v>
      </c>
      <c r="F6" s="36"/>
      <c r="G6" s="37" t="s">
        <v>57</v>
      </c>
      <c r="H6" s="38"/>
      <c r="I6" s="4"/>
      <c r="J6" s="2">
        <f t="shared" si="0"/>
        <v>0</v>
      </c>
      <c r="K6" s="7" t="s">
        <v>111</v>
      </c>
      <c r="L6" s="29"/>
      <c r="M6" s="2">
        <f>IF(L6="",0,IF(L6=COUNTIF(C4:C23,"Tee-shirt"),1,0))</f>
        <v>0</v>
      </c>
    </row>
    <row r="7" spans="1:13" ht="16">
      <c r="A7" s="35">
        <v>47496</v>
      </c>
      <c r="B7" s="37" t="s">
        <v>75</v>
      </c>
      <c r="C7" s="37" t="s">
        <v>83</v>
      </c>
      <c r="D7" s="39">
        <v>10</v>
      </c>
      <c r="E7" s="40">
        <v>47503</v>
      </c>
      <c r="F7" s="36" t="s">
        <v>98</v>
      </c>
      <c r="G7" s="37" t="s">
        <v>58</v>
      </c>
      <c r="H7" s="38"/>
      <c r="I7" s="4"/>
      <c r="J7" s="2">
        <f t="shared" si="0"/>
        <v>0</v>
      </c>
      <c r="K7" s="7" t="s">
        <v>86</v>
      </c>
      <c r="L7" s="29"/>
      <c r="M7" s="2">
        <f>IF(L7="",0,IF(L7=COUNTBLANK(F4:F23),1,0))</f>
        <v>0</v>
      </c>
    </row>
    <row r="8" spans="1:13" ht="16">
      <c r="A8" s="35">
        <v>47498</v>
      </c>
      <c r="B8" s="37" t="s">
        <v>71</v>
      </c>
      <c r="C8" s="37" t="s">
        <v>82</v>
      </c>
      <c r="D8" s="39">
        <v>50</v>
      </c>
      <c r="E8" s="40">
        <v>47505</v>
      </c>
      <c r="F8" s="36" t="s">
        <v>97</v>
      </c>
      <c r="G8" s="37" t="s">
        <v>56</v>
      </c>
      <c r="H8" s="38" t="s">
        <v>54</v>
      </c>
      <c r="I8" s="4"/>
      <c r="J8" s="2">
        <f t="shared" si="0"/>
        <v>0</v>
      </c>
      <c r="K8" s="7" t="s">
        <v>87</v>
      </c>
      <c r="L8" s="29"/>
      <c r="M8" s="2">
        <f>IF(L8="",0,IF(L8=COUNTIF(D4:D23,"&gt;=80"),1,0))</f>
        <v>0</v>
      </c>
    </row>
    <row r="9" spans="1:13" ht="16">
      <c r="A9" s="35">
        <v>47542</v>
      </c>
      <c r="B9" s="37" t="s">
        <v>76</v>
      </c>
      <c r="C9" s="37" t="s">
        <v>82</v>
      </c>
      <c r="D9" s="39">
        <v>40</v>
      </c>
      <c r="E9" s="40" t="s">
        <v>63</v>
      </c>
      <c r="F9" s="36" t="s">
        <v>99</v>
      </c>
      <c r="G9" s="37" t="s">
        <v>56</v>
      </c>
      <c r="H9" s="38" t="s">
        <v>55</v>
      </c>
      <c r="I9" s="4"/>
      <c r="J9" s="2">
        <f t="shared" si="0"/>
        <v>0</v>
      </c>
      <c r="K9" s="7" t="s">
        <v>147</v>
      </c>
      <c r="L9" s="29"/>
      <c r="M9" s="2">
        <f>IF(L9="",0,IF(L9=COUNTIFS(G4:G23,"Metz",H4:H23,"Charlotte"),1,0))</f>
        <v>0</v>
      </c>
    </row>
    <row r="10" spans="1:13" ht="16">
      <c r="A10" s="35">
        <v>47529</v>
      </c>
      <c r="B10" s="37" t="s">
        <v>80</v>
      </c>
      <c r="C10" s="37" t="s">
        <v>82</v>
      </c>
      <c r="D10" s="39">
        <v>90</v>
      </c>
      <c r="E10" s="40">
        <v>47536</v>
      </c>
      <c r="F10" s="36" t="s">
        <v>101</v>
      </c>
      <c r="G10" s="37" t="s">
        <v>57</v>
      </c>
      <c r="H10" s="38" t="s">
        <v>55</v>
      </c>
      <c r="I10" s="4"/>
      <c r="J10" s="2">
        <f t="shared" si="0"/>
        <v>0</v>
      </c>
      <c r="K10" s="7" t="s">
        <v>118</v>
      </c>
      <c r="L10" s="29"/>
      <c r="M10" s="2">
        <f>IF(L10="",0,IF(L10=COUNTIF(A4:A23,"=15/01/2030"),1,0))</f>
        <v>0</v>
      </c>
    </row>
    <row r="11" spans="1:13" ht="32">
      <c r="A11" s="35">
        <v>47514</v>
      </c>
      <c r="B11" s="37" t="s">
        <v>73</v>
      </c>
      <c r="C11" s="37" t="s">
        <v>81</v>
      </c>
      <c r="D11" s="39">
        <v>90</v>
      </c>
      <c r="E11" s="40">
        <v>47521</v>
      </c>
      <c r="F11" s="36" t="s">
        <v>100</v>
      </c>
      <c r="G11" s="37" t="s">
        <v>57</v>
      </c>
      <c r="H11" s="38" t="s">
        <v>54</v>
      </c>
      <c r="I11" s="4"/>
      <c r="J11" s="2">
        <f t="shared" si="0"/>
        <v>0</v>
      </c>
      <c r="K11" s="7" t="s">
        <v>114</v>
      </c>
      <c r="L11" s="29"/>
      <c r="M11" s="2">
        <f>IF(L11="",0,IF(L11=COUNTIFS(A4:A23,"&gt;=15/01/2030",A4:A23,"&lt;=15/02/2030"),1,0))</f>
        <v>0</v>
      </c>
    </row>
    <row r="12" spans="1:13" ht="16">
      <c r="A12" s="35">
        <v>47547</v>
      </c>
      <c r="B12" s="37" t="s">
        <v>68</v>
      </c>
      <c r="C12" s="37" t="s">
        <v>82</v>
      </c>
      <c r="D12" s="39">
        <v>70</v>
      </c>
      <c r="E12" s="40" t="s">
        <v>63</v>
      </c>
      <c r="F12" s="36" t="s">
        <v>102</v>
      </c>
      <c r="G12" s="37" t="s">
        <v>56</v>
      </c>
      <c r="H12" s="38" t="s">
        <v>54</v>
      </c>
      <c r="I12" s="4"/>
      <c r="J12" s="2">
        <f t="shared" si="0"/>
        <v>0</v>
      </c>
      <c r="K12" s="7" t="s">
        <v>120</v>
      </c>
      <c r="L12" s="29"/>
      <c r="M12" s="2">
        <f>IF(L12="",0,IF(L12=COUNTIFS(C4:C23,"Pantalon",G4:G23,"Nancy",H4:H23,"Anthony"),1,0))</f>
        <v>0</v>
      </c>
    </row>
    <row r="13" spans="1:13" ht="16">
      <c r="A13" s="35">
        <v>47490</v>
      </c>
      <c r="B13" s="37" t="s">
        <v>72</v>
      </c>
      <c r="C13" s="37" t="s">
        <v>81</v>
      </c>
      <c r="D13" s="39">
        <v>30</v>
      </c>
      <c r="E13" s="40">
        <v>47497</v>
      </c>
      <c r="F13" s="36" t="s">
        <v>103</v>
      </c>
      <c r="G13" s="37" t="s">
        <v>58</v>
      </c>
      <c r="H13" s="38" t="s">
        <v>55</v>
      </c>
      <c r="I13" s="4"/>
      <c r="J13" s="2">
        <f t="shared" si="0"/>
        <v>0</v>
      </c>
      <c r="K13" s="7" t="s">
        <v>85</v>
      </c>
      <c r="L13" s="29"/>
      <c r="M13" s="2">
        <f>IF(L13="",0,IF(L13=COUNTA(F4:F23),1,0))</f>
        <v>0</v>
      </c>
    </row>
    <row r="14" spans="1:13" ht="32">
      <c r="A14" s="35">
        <v>47545</v>
      </c>
      <c r="B14" s="37" t="s">
        <v>91</v>
      </c>
      <c r="C14" s="37" t="s">
        <v>82</v>
      </c>
      <c r="D14" s="39">
        <v>100</v>
      </c>
      <c r="E14" s="40">
        <v>47552</v>
      </c>
      <c r="F14" s="36"/>
      <c r="G14" s="37"/>
      <c r="H14" s="38"/>
      <c r="I14" s="4"/>
      <c r="J14" s="2">
        <f t="shared" si="0"/>
        <v>0</v>
      </c>
      <c r="K14" s="7" t="s">
        <v>65</v>
      </c>
      <c r="L14" s="29"/>
      <c r="M14" s="2">
        <f>IF(L14="",0,IF(L14=COUNTIF(E4:E23,"À venir"),1,0))</f>
        <v>0</v>
      </c>
    </row>
    <row r="15" spans="1:13" ht="16">
      <c r="A15" s="35">
        <v>47484</v>
      </c>
      <c r="B15" s="37" t="s">
        <v>69</v>
      </c>
      <c r="C15" s="37" t="s">
        <v>81</v>
      </c>
      <c r="D15" s="39">
        <v>50</v>
      </c>
      <c r="E15" s="40">
        <v>47491</v>
      </c>
      <c r="F15" s="36" t="s">
        <v>104</v>
      </c>
      <c r="G15" s="37" t="s">
        <v>57</v>
      </c>
      <c r="H15" s="38" t="s">
        <v>54</v>
      </c>
      <c r="I15" s="4"/>
      <c r="J15" s="2">
        <f t="shared" si="0"/>
        <v>0</v>
      </c>
      <c r="K15" s="7" t="s">
        <v>119</v>
      </c>
      <c r="L15" s="29"/>
      <c r="M15" s="2">
        <f>IF(L15="",0,IF(L15=COUNTIF(A4:A23,"&lt;16/02/2030"),1,0))</f>
        <v>0</v>
      </c>
    </row>
    <row r="16" spans="1:13" ht="16">
      <c r="A16" s="35">
        <v>47516</v>
      </c>
      <c r="B16" s="37" t="s">
        <v>79</v>
      </c>
      <c r="C16" s="37" t="s">
        <v>81</v>
      </c>
      <c r="D16" s="39">
        <v>50</v>
      </c>
      <c r="E16" s="40">
        <v>47524</v>
      </c>
      <c r="F16" s="36" t="s">
        <v>105</v>
      </c>
      <c r="G16" s="37" t="s">
        <v>56</v>
      </c>
      <c r="H16" s="38" t="s">
        <v>54</v>
      </c>
      <c r="I16" s="4"/>
      <c r="J16" s="2">
        <f t="shared" si="0"/>
        <v>0</v>
      </c>
      <c r="K16" s="7" t="s">
        <v>88</v>
      </c>
      <c r="L16" s="29"/>
      <c r="M16" s="2">
        <f>IF(L16="",0,IF(L16=COUNTIFS(E4:E23,"&gt;=01/01/2030",E4:E23,"&lt;01/02/2030"),1,0))</f>
        <v>0</v>
      </c>
    </row>
    <row r="17" spans="1:13" ht="32">
      <c r="A17" s="35">
        <v>47514</v>
      </c>
      <c r="B17" s="37" t="s">
        <v>92</v>
      </c>
      <c r="C17" s="37" t="s">
        <v>81</v>
      </c>
      <c r="D17" s="39">
        <v>30</v>
      </c>
      <c r="E17" s="40" t="s">
        <v>63</v>
      </c>
      <c r="F17" s="36"/>
      <c r="G17" s="37"/>
      <c r="H17" s="38"/>
      <c r="I17" s="4"/>
      <c r="J17" s="2">
        <f t="shared" si="0"/>
        <v>0</v>
      </c>
      <c r="K17" s="7" t="s">
        <v>64</v>
      </c>
      <c r="L17" s="29"/>
      <c r="M17" s="2">
        <f>IF(L17="",0,IF(L17=COUNT(E4:E23),1,0))</f>
        <v>0</v>
      </c>
    </row>
    <row r="18" spans="1:13" ht="32">
      <c r="A18" s="35">
        <v>47513</v>
      </c>
      <c r="B18" s="37" t="s">
        <v>77</v>
      </c>
      <c r="C18" s="37" t="s">
        <v>83</v>
      </c>
      <c r="D18" s="39">
        <v>70</v>
      </c>
      <c r="E18" s="40" t="s">
        <v>63</v>
      </c>
      <c r="F18" s="36" t="s">
        <v>96</v>
      </c>
      <c r="G18" s="37" t="s">
        <v>58</v>
      </c>
      <c r="H18" s="38"/>
      <c r="I18" s="4"/>
      <c r="J18" s="2">
        <f t="shared" si="0"/>
        <v>0</v>
      </c>
      <c r="K18" s="7" t="s">
        <v>113</v>
      </c>
      <c r="L18" s="29"/>
      <c r="M18" s="2">
        <f>IF(L18="",0,IF(L18=COUNTIFS(G4:G23,"&lt;&gt;",F4:F23,""),1,0))</f>
        <v>0</v>
      </c>
    </row>
    <row r="19" spans="1:13" ht="16">
      <c r="A19" s="35">
        <v>47499</v>
      </c>
      <c r="B19" s="37" t="s">
        <v>93</v>
      </c>
      <c r="C19" s="37" t="s">
        <v>82</v>
      </c>
      <c r="D19" s="39">
        <v>50</v>
      </c>
      <c r="E19" s="40" t="s">
        <v>63</v>
      </c>
      <c r="F19" s="36"/>
      <c r="G19" s="37"/>
      <c r="H19" s="38"/>
      <c r="I19" s="4"/>
      <c r="J19" s="2">
        <f t="shared" si="0"/>
        <v>0</v>
      </c>
      <c r="K19" s="7" t="s">
        <v>117</v>
      </c>
      <c r="L19" s="29"/>
      <c r="M19" s="2">
        <f>IF(L19="",0,IF(L19=COUNTIF(G4:G23,"Nancy")+COUNTIF(G4:G23,"Strasbourg"),1,0))</f>
        <v>0</v>
      </c>
    </row>
    <row r="20" spans="1:13" ht="16">
      <c r="A20" s="35">
        <v>47498</v>
      </c>
      <c r="B20" s="37" t="s">
        <v>78</v>
      </c>
      <c r="C20" s="37" t="s">
        <v>81</v>
      </c>
      <c r="D20" s="39">
        <v>20</v>
      </c>
      <c r="E20" s="40">
        <v>47508</v>
      </c>
      <c r="F20" s="36" t="s">
        <v>106</v>
      </c>
      <c r="G20" s="37" t="s">
        <v>56</v>
      </c>
      <c r="H20" s="38" t="s">
        <v>55</v>
      </c>
      <c r="I20" s="4"/>
      <c r="J20" s="2">
        <f t="shared" si="0"/>
        <v>0</v>
      </c>
      <c r="K20" s="7" t="s">
        <v>112</v>
      </c>
      <c r="L20" s="29"/>
      <c r="M20" s="2">
        <f>IF(L20="",0,IF(L20=COUNTBLANK(E4:H23),1,0))</f>
        <v>0</v>
      </c>
    </row>
    <row r="21" spans="1:13" ht="32">
      <c r="A21" s="35">
        <v>47534</v>
      </c>
      <c r="B21" s="37" t="s">
        <v>90</v>
      </c>
      <c r="C21" s="37" t="s">
        <v>81</v>
      </c>
      <c r="D21" s="39">
        <v>60</v>
      </c>
      <c r="E21" s="40" t="s">
        <v>63</v>
      </c>
      <c r="F21" s="36" t="s">
        <v>107</v>
      </c>
      <c r="G21" s="37" t="s">
        <v>56</v>
      </c>
      <c r="H21" s="38" t="s">
        <v>54</v>
      </c>
      <c r="I21" s="4"/>
      <c r="J21" s="2">
        <f t="shared" si="0"/>
        <v>0</v>
      </c>
      <c r="K21" s="7" t="s">
        <v>110</v>
      </c>
      <c r="L21" s="29"/>
      <c r="M21" s="2">
        <f>IF(L21="",0,IF(L21=COUNTIFS(A4:A23,"&gt;=01/01/2030",A4:A23,"&lt;01/02/2030",E4:E23,"&gt;=01/02/2030",E4:E23,"&lt;01/03/2030"),1,0))</f>
        <v>0</v>
      </c>
    </row>
    <row r="22" spans="1:13" ht="32">
      <c r="A22" s="35">
        <v>47486</v>
      </c>
      <c r="B22" s="37" t="s">
        <v>70</v>
      </c>
      <c r="C22" s="37" t="s">
        <v>83</v>
      </c>
      <c r="D22" s="39">
        <v>80</v>
      </c>
      <c r="E22" s="40">
        <v>47493</v>
      </c>
      <c r="F22" s="36" t="s">
        <v>108</v>
      </c>
      <c r="G22" s="37" t="s">
        <v>57</v>
      </c>
      <c r="H22" s="38"/>
      <c r="I22" s="4"/>
      <c r="J22" s="2">
        <f t="shared" si="0"/>
        <v>0</v>
      </c>
      <c r="K22" s="7" t="s">
        <v>95</v>
      </c>
      <c r="L22" s="29"/>
      <c r="M22" s="2">
        <f>IF(L22="",0,IF(L22=COUNTIF(I4:I23,"&gt;0"),1,0))</f>
        <v>0</v>
      </c>
    </row>
    <row r="23" spans="1:13" ht="32">
      <c r="A23" s="35">
        <v>47498</v>
      </c>
      <c r="B23" s="37" t="s">
        <v>89</v>
      </c>
      <c r="C23" s="37" t="s">
        <v>83</v>
      </c>
      <c r="D23" s="39">
        <v>10</v>
      </c>
      <c r="E23" s="40">
        <v>47515</v>
      </c>
      <c r="F23" s="36"/>
      <c r="G23" s="37"/>
      <c r="H23" s="38" t="s">
        <v>55</v>
      </c>
      <c r="I23" s="4"/>
      <c r="J23" s="2">
        <f t="shared" si="0"/>
        <v>0</v>
      </c>
      <c r="K23" s="7" t="s">
        <v>109</v>
      </c>
      <c r="L23" s="29"/>
      <c r="M23" s="2">
        <f>IF(L23="",0,IF(L23=COUNTIFS(E4:E23,"&lt;&gt;À venir",H4:H23,""),1,0))</f>
        <v>0</v>
      </c>
    </row>
  </sheetData>
  <sheetProtection algorithmName="SHA-512" hashValue="qxYZ1IMZqySvrdocmFgsiP35KSvRLQFQmC5pQRFcAbdnmgh8XBJ3tReCwD731af8CgugKRIeeLHfdvK7wIwLZQ==" saltValue="t1OJD/83SRSlr595QOT2ew==" spinCount="100000" sheet="1" objects="1" scenarios="1" formatColumns="0" formatRows="0" selectLockedCells="1"/>
  <mergeCells count="3">
    <mergeCell ref="A1:I1"/>
    <mergeCell ref="K1:L1"/>
    <mergeCell ref="M1:M3"/>
  </mergeCells>
  <conditionalFormatting sqref="A1:I1">
    <cfRule type="expression" dxfId="7" priority="1" stopIfTrue="1">
      <formula>$J$1="Ok"</formula>
    </cfRule>
    <cfRule type="expression" dxfId="6" priority="2">
      <formula>ISNUMBER($J$1)</formula>
    </cfRule>
  </conditionalFormatting>
  <conditionalFormatting sqref="I4:I23">
    <cfRule type="expression" dxfId="5" priority="3">
      <formula>$J4=1</formula>
    </cfRule>
  </conditionalFormatting>
  <conditionalFormatting sqref="K4:L23">
    <cfRule type="expression" dxfId="4" priority="4">
      <formula>$M4=1</formula>
    </cfRule>
  </conditionalFormatting>
  <dataValidations count="1">
    <dataValidation allowBlank="1" showInputMessage="1" showErrorMessage="1" promptTitle="Consignes - Niveau Professionnel" prompt="Tu dois trouver le bon résultat dans chaque cellule rouge grâce aux fonctions vues précédemment. Tu es livré à toi-même, courage !_x000a__x000a_Une bonne réponse affiche une cellule bleue._x000a__x000a_Tu débloques la citation lorsque toutes les cellules sont bleues." sqref="M1" xr:uid="{8406B77C-B806-974A-9063-F79DD811D39B}"/>
  </dataValidations>
  <hyperlinks>
    <hyperlink ref="K1" r:id="rId1" display="Forme-toi sur Excel avec Morpheus" xr:uid="{7B8B94C8-7161-6F49-97B3-5F2EEAFBE6A2}"/>
    <hyperlink ref="K1:L1" r:id="rId2" display="Clique ici pour voir la correction en vidéo" xr:uid="{1FE08A82-439B-974B-9F20-7F40A902F06D}"/>
  </hyperlinks>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A395C-7B0B-475B-BADD-64A055DCE904}">
  <sheetPr>
    <tabColor theme="1"/>
  </sheetPr>
  <dimension ref="A1:M23"/>
  <sheetViews>
    <sheetView showGridLines="0" zoomScaleNormal="100" workbookViewId="0">
      <pane ySplit="3" topLeftCell="A4" activePane="bottomLeft" state="frozen"/>
      <selection activeCell="M1" sqref="M1:M3"/>
      <selection pane="bottomLeft" activeCell="M1" sqref="M1:M3"/>
    </sheetView>
  </sheetViews>
  <sheetFormatPr baseColWidth="10" defaultColWidth="11.5" defaultRowHeight="15"/>
  <cols>
    <col min="1" max="1" width="11.83203125" style="1" customWidth="1"/>
    <col min="2" max="2" width="15.83203125" style="1" customWidth="1"/>
    <col min="3" max="4" width="9.83203125" style="1" customWidth="1"/>
    <col min="5" max="5" width="11.83203125" style="1" customWidth="1"/>
    <col min="6" max="6" width="19.33203125" style="1" customWidth="1"/>
    <col min="7" max="7" width="11.33203125" style="1" customWidth="1"/>
    <col min="8" max="8" width="9.83203125" style="1" customWidth="1"/>
    <col min="9" max="9" width="13.83203125" style="1" customWidth="1"/>
    <col min="10" max="10" width="3.83203125" style="1" customWidth="1"/>
    <col min="11" max="11" width="51.83203125" style="1" customWidth="1"/>
    <col min="12" max="12" width="13.83203125" style="1" customWidth="1"/>
    <col min="13" max="13" width="3.83203125" style="1" customWidth="1"/>
    <col min="14" max="16384" width="11.5" style="1"/>
  </cols>
  <sheetData>
    <row r="1" spans="1:13" ht="34" customHeight="1">
      <c r="A1" s="74" t="str">
        <f>IF(J1="Ok","« Ne craignez pas la perfection, vous n’y parviendrez jamais. »
Salvador Dali, Peintre",
IF(J1=1,"Valide l'entraînement, le niveau débutant, intermédiaire et professionnel pour débloquer la citation.",
IF(J1=1,"Valide l'entraînement, le niveau débutant, intermédiaire et professionnel pour débloquer la citation.",
IF(J1=2,"Valide l'entraînement, le niveau débutant et intermédiaire pour débloquer la citation.",
IF(J1=3,"Valide l'entraînement, le niveau débutant et professionnel pour débloquer la citation.",
IF(J1=4,"Valide le niveau débutant, intermédiaire et professionnel pour débloquer la citation.",
IF(J1=5,"Valide le niveau débutant, intermédiaire et professionnel pour débloquer la citation.",
IF(J1=6,"Valide l'entraînement et le niveau débutant pour débloquer la citation.",
IF(J1=7,"Valide l'entraînement et le niveau intermédiaire pour débloquer la citation.",
IF(J1=8,"Valide l'entraînement et le niveau professionnel pour débloquer la citation.",
IF(J1=9,"Valide le niveau débutant et intermédiaire pour débloquer la citation.",
IF(J1=10,"Valide le niveau débutant et professionnel pour débloquer la citation.",
IF(J1=11,"Valide le niveau intermédiaire et professionnel pour débloquer la citation.",
IF(J1=12,"Valide l'entraînement pour débloquer la citation.",
IF(J1=13,"Valide le niveau débutant pour débloquer la citation.",
IF(J1=14,"Valide le niveau intermédiaire pour débloquer la citation.",
IF(J1=15,"Valide le niveau professionnel pour débloquer la citation.","")))))))))))))))))</f>
        <v>Valide l'entraînement, le niveau débutant, intermédiaire et professionnel pour débloquer la citation.</v>
      </c>
      <c r="B1" s="74"/>
      <c r="C1" s="74"/>
      <c r="D1" s="74"/>
      <c r="E1" s="74"/>
      <c r="F1" s="74"/>
      <c r="G1" s="74"/>
      <c r="H1" s="74"/>
      <c r="I1" s="74"/>
      <c r="J1" s="8">
        <f>IF(AND(LEFT(Entraînement!A1,1)="V",LEFT(Débutant!A1,1)="V",LEFT(Intermédiaire!A1,1)="V",LEFT(Professionnel!A1,1)="V"),1,
IF(AND(LEFT(Entraînement!A1,1)="V",LEFT(Débutant!A1,1)="V",LEFT(Intermédiaire!A1,1)="V"),2,
IF(AND(LEFT(Entraînement!A1,1)="V",LEFT(Débutant!A1,1)="V",LEFT(Professionnel!A1,1)="V"),3,
IF(AND(LEFT(Entraînement!A1,1)="V",LEFT(Intermédiaire!A1,1)="V",LEFT(Professionnel!A1,1)="V"),4,
IF(AND(LEFT(Débutant!A1,1)="V",LEFT(Intermédiaire!A1,1)="V",LEFT(Professionnel!A1,1)="V"),5,
IF(AND(LEFT(Entraînement!A1,1)="V",LEFT(Débutant!A1,1)="V"),6,
IF(AND(LEFT(Entraînement!A1,1)="V",LEFT(Intermédiaire!A1,1)="V"),7,
IF(AND(LEFT(Entraînement!A1,1)="V",LEFT(Professionnel!A1,1)="V"),8,
IF(AND(LEFT(Débutant!A1,1)="V",LEFT(Intermédiaire!A1,1)="V"),9,
IF(AND(LEFT(Débutant!A1,1)="V",LEFT(Professionnel!A1,1)="V"),10,
IF(AND(LEFT(Intermédiaire!A1,1)="V",LEFT(Professionnel!A1,1)="V"),11,
IF(LEFT(Entraînement!A1,1)="V",12,
IF(LEFT(Débutant!A1,1)="V",13,
IF(LEFT(Intermédiaire!A1,1)="V",14,
IF(LEFT(Professionnel!A1,1)="V",15,"Ok")))))))))))))))</f>
        <v>1</v>
      </c>
      <c r="K1" s="81" t="s">
        <v>22</v>
      </c>
      <c r="L1" s="81"/>
      <c r="M1" s="66" t="s">
        <v>2</v>
      </c>
    </row>
    <row r="2" spans="1:13">
      <c r="L2" s="17"/>
      <c r="M2" s="85"/>
    </row>
    <row r="3" spans="1:13" ht="32">
      <c r="A3" s="12" t="s">
        <v>50</v>
      </c>
      <c r="B3" s="13" t="s">
        <v>51</v>
      </c>
      <c r="C3" s="13" t="s">
        <v>60</v>
      </c>
      <c r="D3" s="13" t="s">
        <v>62</v>
      </c>
      <c r="E3" s="12" t="s">
        <v>59</v>
      </c>
      <c r="F3" s="13" t="s">
        <v>61</v>
      </c>
      <c r="G3" s="13" t="s">
        <v>52</v>
      </c>
      <c r="H3" s="14" t="s">
        <v>53</v>
      </c>
      <c r="I3" s="11" t="s">
        <v>84</v>
      </c>
      <c r="K3" s="9" t="s">
        <v>4</v>
      </c>
      <c r="L3" s="16" t="s">
        <v>3</v>
      </c>
      <c r="M3" s="68"/>
    </row>
    <row r="4" spans="1:13" ht="32">
      <c r="A4" s="35">
        <v>47503</v>
      </c>
      <c r="B4" s="37" t="s">
        <v>66</v>
      </c>
      <c r="C4" s="37" t="s">
        <v>82</v>
      </c>
      <c r="D4" s="39">
        <v>60</v>
      </c>
      <c r="E4" s="40">
        <v>47518</v>
      </c>
      <c r="F4" s="36" t="s">
        <v>94</v>
      </c>
      <c r="G4" s="37" t="s">
        <v>58</v>
      </c>
      <c r="H4" s="38" t="s">
        <v>55</v>
      </c>
      <c r="I4" s="4">
        <f t="shared" ref="I4:I23" si="0">COUNTBLANK(A4:H4)</f>
        <v>0</v>
      </c>
      <c r="J4" s="2">
        <f>IF(I4="",0,IF(I4=COUNTBLANK(A4:H4),1,0))</f>
        <v>1</v>
      </c>
      <c r="K4" s="7" t="s">
        <v>115</v>
      </c>
      <c r="L4" s="29">
        <f>COUNT(A4:A23)</f>
        <v>20</v>
      </c>
      <c r="M4" s="2">
        <f>IF(L4="",0,IF(L4=COUNT(A4:A23),1,0))</f>
        <v>1</v>
      </c>
    </row>
    <row r="5" spans="1:13" ht="16">
      <c r="A5" s="35">
        <v>47553</v>
      </c>
      <c r="B5" s="37" t="s">
        <v>67</v>
      </c>
      <c r="C5" s="37" t="s">
        <v>83</v>
      </c>
      <c r="D5" s="39">
        <v>30</v>
      </c>
      <c r="E5" s="40" t="s">
        <v>63</v>
      </c>
      <c r="F5" s="36"/>
      <c r="G5" s="37" t="s">
        <v>58</v>
      </c>
      <c r="H5" s="38"/>
      <c r="I5" s="4">
        <f t="shared" si="0"/>
        <v>2</v>
      </c>
      <c r="J5" s="2">
        <f t="shared" ref="J5:J23" si="1">IF(I5="",0,IF(I5=COUNTBLANK(A5:H5),1,0))</f>
        <v>1</v>
      </c>
      <c r="K5" s="7" t="s">
        <v>116</v>
      </c>
      <c r="L5" s="29">
        <f>COUNTA(B4:B23)</f>
        <v>20</v>
      </c>
      <c r="M5" s="2">
        <f>IF(L5="",0,IF(L5=COUNTA(B4:B23),1,0))</f>
        <v>1</v>
      </c>
    </row>
    <row r="6" spans="1:13" ht="16">
      <c r="A6" s="35">
        <v>47524</v>
      </c>
      <c r="B6" s="37" t="s">
        <v>74</v>
      </c>
      <c r="C6" s="37" t="s">
        <v>81</v>
      </c>
      <c r="D6" s="39">
        <v>80</v>
      </c>
      <c r="E6" s="40">
        <v>47547</v>
      </c>
      <c r="F6" s="36"/>
      <c r="G6" s="37" t="s">
        <v>57</v>
      </c>
      <c r="H6" s="38"/>
      <c r="I6" s="4">
        <f t="shared" si="0"/>
        <v>2</v>
      </c>
      <c r="J6" s="2">
        <f t="shared" si="1"/>
        <v>1</v>
      </c>
      <c r="K6" s="7" t="s">
        <v>111</v>
      </c>
      <c r="L6" s="29">
        <f>COUNTIF(C4:C23,"Tee-shirt")</f>
        <v>8</v>
      </c>
      <c r="M6" s="2">
        <f>IF(L6="",0,IF(L6=COUNTIF(C4:C23,"Tee-shirt"),1,0))</f>
        <v>1</v>
      </c>
    </row>
    <row r="7" spans="1:13" ht="16">
      <c r="A7" s="35">
        <v>47496</v>
      </c>
      <c r="B7" s="37" t="s">
        <v>75</v>
      </c>
      <c r="C7" s="37" t="s">
        <v>83</v>
      </c>
      <c r="D7" s="39">
        <v>10</v>
      </c>
      <c r="E7" s="40">
        <v>47503</v>
      </c>
      <c r="F7" s="36" t="s">
        <v>98</v>
      </c>
      <c r="G7" s="37" t="s">
        <v>58</v>
      </c>
      <c r="H7" s="38"/>
      <c r="I7" s="4">
        <f t="shared" si="0"/>
        <v>1</v>
      </c>
      <c r="J7" s="2">
        <f t="shared" si="1"/>
        <v>1</v>
      </c>
      <c r="K7" s="7" t="s">
        <v>86</v>
      </c>
      <c r="L7" s="29">
        <f>COUNTBLANK(F4:F23)</f>
        <v>6</v>
      </c>
      <c r="M7" s="2">
        <f>IF(L7="",0,IF(L7=COUNTBLANK(F4:F23),1,0))</f>
        <v>1</v>
      </c>
    </row>
    <row r="8" spans="1:13" ht="16">
      <c r="A8" s="35">
        <v>47498</v>
      </c>
      <c r="B8" s="37" t="s">
        <v>71</v>
      </c>
      <c r="C8" s="37" t="s">
        <v>82</v>
      </c>
      <c r="D8" s="39">
        <v>50</v>
      </c>
      <c r="E8" s="40">
        <v>47505</v>
      </c>
      <c r="F8" s="36" t="s">
        <v>97</v>
      </c>
      <c r="G8" s="37" t="s">
        <v>56</v>
      </c>
      <c r="H8" s="38" t="s">
        <v>54</v>
      </c>
      <c r="I8" s="4">
        <f t="shared" si="0"/>
        <v>0</v>
      </c>
      <c r="J8" s="2">
        <f t="shared" si="1"/>
        <v>1</v>
      </c>
      <c r="K8" s="7" t="s">
        <v>87</v>
      </c>
      <c r="L8" s="29">
        <f>COUNTIF(D4:D23,"&gt;=80")</f>
        <v>5</v>
      </c>
      <c r="M8" s="2">
        <f>IF(L8="",0,IF(L8=COUNTIF(D4:D23,"&gt;=80"),1,0))</f>
        <v>1</v>
      </c>
    </row>
    <row r="9" spans="1:13" ht="16">
      <c r="A9" s="35">
        <v>47542</v>
      </c>
      <c r="B9" s="37" t="s">
        <v>76</v>
      </c>
      <c r="C9" s="37" t="s">
        <v>82</v>
      </c>
      <c r="D9" s="39">
        <v>40</v>
      </c>
      <c r="E9" s="40" t="s">
        <v>63</v>
      </c>
      <c r="F9" s="36" t="s">
        <v>99</v>
      </c>
      <c r="G9" s="37" t="s">
        <v>56</v>
      </c>
      <c r="H9" s="38" t="s">
        <v>55</v>
      </c>
      <c r="I9" s="4">
        <f t="shared" si="0"/>
        <v>0</v>
      </c>
      <c r="J9" s="2">
        <f t="shared" si="1"/>
        <v>1</v>
      </c>
      <c r="K9" s="7" t="s">
        <v>147</v>
      </c>
      <c r="L9" s="29">
        <f>COUNTIFS(G4:G23,"Metz",H4:H23,"Charlotte")</f>
        <v>1</v>
      </c>
      <c r="M9" s="2">
        <f>IF(L9="",0,IF(L9=COUNTIFS(G4:G23,"Metz",H4:H23,"Charlotte"),1,0))</f>
        <v>1</v>
      </c>
    </row>
    <row r="10" spans="1:13" ht="16">
      <c r="A10" s="35">
        <v>47529</v>
      </c>
      <c r="B10" s="37" t="s">
        <v>80</v>
      </c>
      <c r="C10" s="37" t="s">
        <v>82</v>
      </c>
      <c r="D10" s="39">
        <v>90</v>
      </c>
      <c r="E10" s="40">
        <v>47536</v>
      </c>
      <c r="F10" s="36" t="s">
        <v>101</v>
      </c>
      <c r="G10" s="37" t="s">
        <v>57</v>
      </c>
      <c r="H10" s="38" t="s">
        <v>55</v>
      </c>
      <c r="I10" s="4">
        <f t="shared" si="0"/>
        <v>0</v>
      </c>
      <c r="J10" s="2">
        <f t="shared" si="1"/>
        <v>1</v>
      </c>
      <c r="K10" s="7" t="s">
        <v>118</v>
      </c>
      <c r="L10" s="29">
        <f>COUNTIF(A4:A23,"=15/01/2030")</f>
        <v>3</v>
      </c>
      <c r="M10" s="2">
        <f>IF(L10="",0,IF(L10=COUNTIF(A4:A23,"=15/01/2030"),1,0))</f>
        <v>1</v>
      </c>
    </row>
    <row r="11" spans="1:13" ht="32">
      <c r="A11" s="35">
        <v>47514</v>
      </c>
      <c r="B11" s="37" t="s">
        <v>73</v>
      </c>
      <c r="C11" s="37" t="s">
        <v>81</v>
      </c>
      <c r="D11" s="39">
        <v>90</v>
      </c>
      <c r="E11" s="40">
        <v>47521</v>
      </c>
      <c r="F11" s="36" t="s">
        <v>100</v>
      </c>
      <c r="G11" s="37" t="s">
        <v>57</v>
      </c>
      <c r="H11" s="38" t="s">
        <v>54</v>
      </c>
      <c r="I11" s="4">
        <f t="shared" si="0"/>
        <v>0</v>
      </c>
      <c r="J11" s="2">
        <f t="shared" si="1"/>
        <v>1</v>
      </c>
      <c r="K11" s="7" t="s">
        <v>114</v>
      </c>
      <c r="L11" s="29">
        <f>COUNTIFS(A4:A23,"&gt;=15/01/2030",A4:A23,"&lt;=15/02/2030")</f>
        <v>11</v>
      </c>
      <c r="M11" s="2">
        <f>IF(L11="",0,IF(L11=COUNTIFS(A4:A23,"&gt;=15/01/2030",A4:A23,"&lt;=15/02/2030"),1,0))</f>
        <v>1</v>
      </c>
    </row>
    <row r="12" spans="1:13" ht="16">
      <c r="A12" s="35">
        <v>47547</v>
      </c>
      <c r="B12" s="37" t="s">
        <v>68</v>
      </c>
      <c r="C12" s="37" t="s">
        <v>82</v>
      </c>
      <c r="D12" s="39">
        <v>70</v>
      </c>
      <c r="E12" s="40" t="s">
        <v>63</v>
      </c>
      <c r="F12" s="36" t="s">
        <v>102</v>
      </c>
      <c r="G12" s="37" t="s">
        <v>56</v>
      </c>
      <c r="H12" s="38" t="s">
        <v>54</v>
      </c>
      <c r="I12" s="4">
        <f t="shared" si="0"/>
        <v>0</v>
      </c>
      <c r="J12" s="2">
        <f t="shared" si="1"/>
        <v>1</v>
      </c>
      <c r="K12" s="7" t="s">
        <v>120</v>
      </c>
      <c r="L12" s="29">
        <f>COUNTIFS(C4:C23,"Pantalon",G4:G23,"Nancy",H4:H23,"Anthony")</f>
        <v>2</v>
      </c>
      <c r="M12" s="2">
        <f>IF(L12="",0,IF(L12=COUNTIFS(C4:C23,"Pantalon",G4:G23,"Nancy",H4:H23,"Anthony"),1,0))</f>
        <v>1</v>
      </c>
    </row>
    <row r="13" spans="1:13" ht="16">
      <c r="A13" s="35">
        <v>47490</v>
      </c>
      <c r="B13" s="37" t="s">
        <v>72</v>
      </c>
      <c r="C13" s="37" t="s">
        <v>81</v>
      </c>
      <c r="D13" s="39">
        <v>30</v>
      </c>
      <c r="E13" s="40">
        <v>47497</v>
      </c>
      <c r="F13" s="36" t="s">
        <v>103</v>
      </c>
      <c r="G13" s="37" t="s">
        <v>58</v>
      </c>
      <c r="H13" s="38" t="s">
        <v>55</v>
      </c>
      <c r="I13" s="4">
        <f t="shared" si="0"/>
        <v>0</v>
      </c>
      <c r="J13" s="2">
        <f t="shared" si="1"/>
        <v>1</v>
      </c>
      <c r="K13" s="7" t="s">
        <v>85</v>
      </c>
      <c r="L13" s="29">
        <f>COUNTA(F4:F23)</f>
        <v>14</v>
      </c>
      <c r="M13" s="2">
        <f>IF(L13="",0,IF(L13=COUNTA(F4:F23),1,0))</f>
        <v>1</v>
      </c>
    </row>
    <row r="14" spans="1:13" ht="32">
      <c r="A14" s="35">
        <v>47545</v>
      </c>
      <c r="B14" s="37" t="s">
        <v>91</v>
      </c>
      <c r="C14" s="37" t="s">
        <v>82</v>
      </c>
      <c r="D14" s="39">
        <v>100</v>
      </c>
      <c r="E14" s="40">
        <v>47552</v>
      </c>
      <c r="F14" s="36"/>
      <c r="G14" s="37"/>
      <c r="H14" s="38"/>
      <c r="I14" s="4">
        <f t="shared" si="0"/>
        <v>3</v>
      </c>
      <c r="J14" s="2">
        <f t="shared" si="1"/>
        <v>1</v>
      </c>
      <c r="K14" s="7" t="s">
        <v>65</v>
      </c>
      <c r="L14" s="29">
        <f>COUNTIF(E4:E23,"À venir")</f>
        <v>7</v>
      </c>
      <c r="M14" s="2">
        <f>IF(L14="",0,IF(L14=COUNTIF(E4:E23,"À venir"),1,0))</f>
        <v>1</v>
      </c>
    </row>
    <row r="15" spans="1:13" ht="16">
      <c r="A15" s="35">
        <v>47484</v>
      </c>
      <c r="B15" s="37" t="s">
        <v>69</v>
      </c>
      <c r="C15" s="37" t="s">
        <v>81</v>
      </c>
      <c r="D15" s="39">
        <v>50</v>
      </c>
      <c r="E15" s="40">
        <v>47491</v>
      </c>
      <c r="F15" s="36" t="s">
        <v>104</v>
      </c>
      <c r="G15" s="37" t="s">
        <v>57</v>
      </c>
      <c r="H15" s="38" t="s">
        <v>54</v>
      </c>
      <c r="I15" s="4">
        <f t="shared" si="0"/>
        <v>0</v>
      </c>
      <c r="J15" s="2">
        <f t="shared" si="1"/>
        <v>1</v>
      </c>
      <c r="K15" s="7" t="s">
        <v>119</v>
      </c>
      <c r="L15" s="29">
        <f>COUNTIF(A4:A23,"&lt;16/02/2030")</f>
        <v>15</v>
      </c>
      <c r="M15" s="2">
        <f>IF(L15="",0,IF(L15=COUNTIF(A4:A23,"&lt;16/02/2030"),1,0))</f>
        <v>1</v>
      </c>
    </row>
    <row r="16" spans="1:13" ht="16">
      <c r="A16" s="35">
        <v>47516</v>
      </c>
      <c r="B16" s="37" t="s">
        <v>79</v>
      </c>
      <c r="C16" s="37" t="s">
        <v>81</v>
      </c>
      <c r="D16" s="39">
        <v>50</v>
      </c>
      <c r="E16" s="40">
        <v>47524</v>
      </c>
      <c r="F16" s="36" t="s">
        <v>105</v>
      </c>
      <c r="G16" s="37" t="s">
        <v>56</v>
      </c>
      <c r="H16" s="38" t="s">
        <v>54</v>
      </c>
      <c r="I16" s="4">
        <f t="shared" si="0"/>
        <v>0</v>
      </c>
      <c r="J16" s="2">
        <f t="shared" si="1"/>
        <v>1</v>
      </c>
      <c r="K16" s="7" t="s">
        <v>88</v>
      </c>
      <c r="L16" s="29">
        <f>COUNTIFS(E4:E23,"&gt;=01/01/2030",E4:E23,"&lt;01/02/2030")</f>
        <v>6</v>
      </c>
      <c r="M16" s="2">
        <f>IF(L16="",0,IF(L16=COUNTIFS(E4:E23,"&gt;=01/01/2030",E4:E23,"&lt;01/02/2030"),1,0))</f>
        <v>1</v>
      </c>
    </row>
    <row r="17" spans="1:13" ht="32">
      <c r="A17" s="35">
        <v>47514</v>
      </c>
      <c r="B17" s="37" t="s">
        <v>92</v>
      </c>
      <c r="C17" s="37" t="s">
        <v>81</v>
      </c>
      <c r="D17" s="39">
        <v>30</v>
      </c>
      <c r="E17" s="40" t="s">
        <v>63</v>
      </c>
      <c r="F17" s="36"/>
      <c r="G17" s="37"/>
      <c r="H17" s="38"/>
      <c r="I17" s="4">
        <f t="shared" si="0"/>
        <v>3</v>
      </c>
      <c r="J17" s="2">
        <f t="shared" si="1"/>
        <v>1</v>
      </c>
      <c r="K17" s="7" t="s">
        <v>64</v>
      </c>
      <c r="L17" s="29">
        <f>COUNT(E4:E23)</f>
        <v>13</v>
      </c>
      <c r="M17" s="2">
        <f>IF(L17="",0,IF(L17=COUNT(E4:E23),1,0))</f>
        <v>1</v>
      </c>
    </row>
    <row r="18" spans="1:13" ht="32">
      <c r="A18" s="35">
        <v>47513</v>
      </c>
      <c r="B18" s="37" t="s">
        <v>77</v>
      </c>
      <c r="C18" s="37" t="s">
        <v>83</v>
      </c>
      <c r="D18" s="39">
        <v>70</v>
      </c>
      <c r="E18" s="40" t="s">
        <v>63</v>
      </c>
      <c r="F18" s="36" t="s">
        <v>96</v>
      </c>
      <c r="G18" s="37" t="s">
        <v>58</v>
      </c>
      <c r="H18" s="38"/>
      <c r="I18" s="4">
        <f t="shared" si="0"/>
        <v>1</v>
      </c>
      <c r="J18" s="2">
        <f t="shared" si="1"/>
        <v>1</v>
      </c>
      <c r="K18" s="7" t="s">
        <v>113</v>
      </c>
      <c r="L18" s="29">
        <f>COUNTIFS(G4:G23,"&lt;&gt;",F4:F23,"")</f>
        <v>2</v>
      </c>
      <c r="M18" s="2">
        <f>IF(L18="",0,IF(L18=COUNTIFS(G4:G23,"&lt;&gt;",F4:F23,""),1,0))</f>
        <v>1</v>
      </c>
    </row>
    <row r="19" spans="1:13" ht="16">
      <c r="A19" s="35">
        <v>47499</v>
      </c>
      <c r="B19" s="37" t="s">
        <v>93</v>
      </c>
      <c r="C19" s="37" t="s">
        <v>82</v>
      </c>
      <c r="D19" s="39">
        <v>50</v>
      </c>
      <c r="E19" s="40" t="s">
        <v>63</v>
      </c>
      <c r="F19" s="36"/>
      <c r="G19" s="37"/>
      <c r="H19" s="38"/>
      <c r="I19" s="4">
        <f t="shared" si="0"/>
        <v>3</v>
      </c>
      <c r="J19" s="2">
        <f t="shared" si="1"/>
        <v>1</v>
      </c>
      <c r="K19" s="7" t="s">
        <v>117</v>
      </c>
      <c r="L19" s="29">
        <f>COUNTIF(G4:G23,"Nancy")+COUNTIF(G4:G23,"Strasbourg")</f>
        <v>11</v>
      </c>
      <c r="M19" s="2">
        <f>IF(L19="",0,IF(L19=COUNTIF(G4:G23,"Nancy")+COUNTIF(G4:G23,"Strasbourg"),1,0))</f>
        <v>1</v>
      </c>
    </row>
    <row r="20" spans="1:13" ht="16">
      <c r="A20" s="35">
        <v>47498</v>
      </c>
      <c r="B20" s="37" t="s">
        <v>78</v>
      </c>
      <c r="C20" s="37" t="s">
        <v>81</v>
      </c>
      <c r="D20" s="39">
        <v>20</v>
      </c>
      <c r="E20" s="40">
        <v>47508</v>
      </c>
      <c r="F20" s="36" t="s">
        <v>106</v>
      </c>
      <c r="G20" s="37" t="s">
        <v>56</v>
      </c>
      <c r="H20" s="38" t="s">
        <v>55</v>
      </c>
      <c r="I20" s="4">
        <f t="shared" si="0"/>
        <v>0</v>
      </c>
      <c r="J20" s="2">
        <f t="shared" si="1"/>
        <v>1</v>
      </c>
      <c r="K20" s="7" t="s">
        <v>112</v>
      </c>
      <c r="L20" s="29">
        <f>COUNTBLANK(E4:H23)</f>
        <v>18</v>
      </c>
      <c r="M20" s="2">
        <f>IF(L20="",0,IF(L20=COUNTBLANK(E4:H23),1,0))</f>
        <v>1</v>
      </c>
    </row>
    <row r="21" spans="1:13" ht="32">
      <c r="A21" s="35">
        <v>47534</v>
      </c>
      <c r="B21" s="37" t="s">
        <v>90</v>
      </c>
      <c r="C21" s="37" t="s">
        <v>81</v>
      </c>
      <c r="D21" s="39">
        <v>60</v>
      </c>
      <c r="E21" s="40" t="s">
        <v>63</v>
      </c>
      <c r="F21" s="36" t="s">
        <v>107</v>
      </c>
      <c r="G21" s="37" t="s">
        <v>56</v>
      </c>
      <c r="H21" s="38" t="s">
        <v>54</v>
      </c>
      <c r="I21" s="4">
        <f t="shared" si="0"/>
        <v>0</v>
      </c>
      <c r="J21" s="2">
        <f t="shared" si="1"/>
        <v>1</v>
      </c>
      <c r="K21" s="7" t="s">
        <v>110</v>
      </c>
      <c r="L21" s="29">
        <f>COUNTIFS(A4:A23,"&gt;=01/01/2030",A4:A23,"&lt;01/02/2030",E4:E23,"&gt;=01/02/2030",E4:E23,"&lt;01/03/2030")</f>
        <v>3</v>
      </c>
      <c r="M21" s="2">
        <f>IF(L21="",0,IF(L21=COUNTIFS(A4:A23,"&gt;=01/01/2030",A4:A23,"&lt;01/02/2030",E4:E23,"&gt;=01/02/2030",E4:E23,"&lt;01/03/2030"),1,0))</f>
        <v>1</v>
      </c>
    </row>
    <row r="22" spans="1:13" ht="32">
      <c r="A22" s="35">
        <v>47486</v>
      </c>
      <c r="B22" s="37" t="s">
        <v>70</v>
      </c>
      <c r="C22" s="37" t="s">
        <v>83</v>
      </c>
      <c r="D22" s="39">
        <v>80</v>
      </c>
      <c r="E22" s="40">
        <v>47493</v>
      </c>
      <c r="F22" s="36" t="s">
        <v>108</v>
      </c>
      <c r="G22" s="37" t="s">
        <v>57</v>
      </c>
      <c r="H22" s="38"/>
      <c r="I22" s="4">
        <f t="shared" si="0"/>
        <v>1</v>
      </c>
      <c r="J22" s="2">
        <f t="shared" si="1"/>
        <v>1</v>
      </c>
      <c r="K22" s="7" t="s">
        <v>95</v>
      </c>
      <c r="L22" s="29">
        <f>COUNTIF(I4:I23,"&gt;0")</f>
        <v>9</v>
      </c>
      <c r="M22" s="2">
        <f>IF(L22="",0,IF(L22=COUNTIF(I4:I23,"&gt;0"),1,0))</f>
        <v>1</v>
      </c>
    </row>
    <row r="23" spans="1:13" ht="32">
      <c r="A23" s="35">
        <v>47498</v>
      </c>
      <c r="B23" s="37" t="s">
        <v>89</v>
      </c>
      <c r="C23" s="37" t="s">
        <v>83</v>
      </c>
      <c r="D23" s="39">
        <v>10</v>
      </c>
      <c r="E23" s="40">
        <v>47515</v>
      </c>
      <c r="F23" s="36"/>
      <c r="G23" s="37"/>
      <c r="H23" s="38" t="s">
        <v>55</v>
      </c>
      <c r="I23" s="4">
        <f t="shared" si="0"/>
        <v>2</v>
      </c>
      <c r="J23" s="2">
        <f t="shared" si="1"/>
        <v>1</v>
      </c>
      <c r="K23" s="7" t="s">
        <v>109</v>
      </c>
      <c r="L23" s="29">
        <f>COUNTIFS(E4:E23,"&lt;&gt;À venir",H4:H23,"")</f>
        <v>4</v>
      </c>
      <c r="M23" s="2">
        <f>IF(L23="",0,IF(L23=COUNTIFS(E4:E23,"&lt;&gt;À venir",H4:H23,""),1,0))</f>
        <v>1</v>
      </c>
    </row>
  </sheetData>
  <sheetProtection algorithmName="SHA-512" hashValue="B10CZWH8hCZI0nlGJenXfAgTlFS+oG6mRbb61WVmuSZNoFQnyjswmCq1HWwoz5UaiUj+IJPQVudMn0tdr7nbkg==" saltValue="IIdW+6EO5wvC9mdY6k171Q==" spinCount="100000" sheet="1" objects="1" scenarios="1" formatColumns="0" formatRows="0" selectLockedCells="1"/>
  <sortState xmlns:xlrd2="http://schemas.microsoft.com/office/spreadsheetml/2017/richdata2" ref="A4:I18">
    <sortCondition ref="A4:A18"/>
  </sortState>
  <mergeCells count="3">
    <mergeCell ref="K1:L1"/>
    <mergeCell ref="A1:I1"/>
    <mergeCell ref="M1:M3"/>
  </mergeCells>
  <phoneticPr fontId="27" type="noConversion"/>
  <conditionalFormatting sqref="A1:I1">
    <cfRule type="expression" dxfId="3" priority="11" stopIfTrue="1">
      <formula>$J$1="Ok"</formula>
    </cfRule>
    <cfRule type="expression" dxfId="2" priority="27">
      <formula>ISNUMBER($J$1)</formula>
    </cfRule>
  </conditionalFormatting>
  <conditionalFormatting sqref="I4:I23">
    <cfRule type="expression" dxfId="1" priority="28">
      <formula>$J4=1</formula>
    </cfRule>
  </conditionalFormatting>
  <conditionalFormatting sqref="K4:L23">
    <cfRule type="expression" dxfId="0" priority="29">
      <formula>$M4=1</formula>
    </cfRule>
  </conditionalFormatting>
  <dataValidations count="24">
    <dataValidation allowBlank="1" showInputMessage="1" showErrorMessage="1" promptTitle="Explication" prompt="Tu veux compter le nombre de cellules vides pour chaque commande. Tu dois donc utiliser NB.VIDE et sélectionner les cellules à gauche._x000a__x000a_Tu peux recopier ensuite la cellule I4 jusqu'à I23 pour gagner du temps." sqref="I4:I23" xr:uid="{396A57C5-BAAE-9B45-8EC3-F29FD7CA039F}"/>
    <dataValidation allowBlank="1" showInputMessage="1" showErrorMessage="1" promptTitle="Explication" prompt="Tu dois utiliser la fonction NB.SI.ENS car tu as deux critères._x000a__x000a_Pour la date de commande de départ : &quot;&gt;=15/01/2030&quot;._x000a__x000a_Pour la date de commande d'arrivée : &quot;&lt;=15/02/2030&quot;_x000a__x000a_Tu utilises &quot;&gt;=&quot; et &quot;&lt;=&quot; car les dates sont incluses." sqref="L11" xr:uid="{886F733A-CEDC-5944-9C27-24A9A4D554C5}"/>
    <dataValidation allowBlank="1" showInputMessage="1" showErrorMessage="1" promptTitle="Explication" prompt="Tu dois utiliser la fonction NBVAL car tu veux compter le nombre de cellules remplies dans la colonne &quot;Adresse de livraison&quot;." sqref="L13" xr:uid="{E4CBE641-11D9-DE4C-B6BC-37ED9C604F37}"/>
    <dataValidation allowBlank="1" showInputMessage="1" showErrorMessage="1" promptTitle="Explication" prompt="Tu dois utiliser la fonction NB car tu veux compter le nombre de cellules contenant une date dans la colonne &quot;Date de livraison&quot;._x000a__x000a_Pour rappel, les dates sont des nombres." sqref="L17" xr:uid="{8B1CB380-CC5D-AF4E-BA05-5D4555731DE7}"/>
    <dataValidation allowBlank="1" showInputMessage="1" showErrorMessage="1" promptTitle="Explication" prompt="Tu dois utiliser la fonction NBVAL car tu veux compter le nombre de cellules remplies dans la colonne &quot;Client&quot;." sqref="L5" xr:uid="{3C7D2B0A-057B-8341-81C7-8740B6AE6388}"/>
    <dataValidation allowBlank="1" showInputMessage="1" showErrorMessage="1" promptTitle="Explication" prompt="Tu dois utiliser la fonction NB.SI.ENS car tu as deux critères : &quot;Pantalon&quot; pour l'article vendu, et &quot;Anthony&quot; pour le livreur." sqref="L12" xr:uid="{DD1ED474-716D-E543-985F-CD1046B85861}"/>
    <dataValidation allowBlank="1" showInputMessage="1" showErrorMessage="1" promptTitle="Explication" prompt="Tu dois utiliser NB.VIDE pour compter le nombre de cellules vides dans la colonne &quot;Adresse de livraison&quot;." sqref="L7" xr:uid="{AF108D76-CA22-9644-9B37-1E4325A2F2AE}"/>
    <dataValidation allowBlank="1" showInputMessage="1" showErrorMessage="1" promptTitle="Explication" prompt="Tu dois utiliser la fonction NB.SI car tu as un seul critère : &quot;Tee-shirt&quot; pour l'article vendu._x000a__x000a_Tu ne dois pas oublier le tiret (-) lorsque tu saisis le critère !" sqref="L6" xr:uid="{2982B251-FBEA-8B4E-A71C-8BDC5BB22FD3}"/>
    <dataValidation allowBlank="1" showInputMessage="1" showErrorMessage="1" promptTitle="Explication" prompt="Tu dois utiliser NB.VIDE pour compter le nombre de cellules vides de la colonne &quot;Date de livraison&quot; à la colonne &quot;Livreur&quot;._x000a__x000a_Remarque : tu peux aussi faire la SOMME de la colonne &quot;Nombre de cellules vides&quot;." sqref="L20" xr:uid="{FA730782-F5B0-C947-A9C1-542C23D68CB9}"/>
    <dataValidation allowBlank="1" showInputMessage="1" showErrorMessage="1" promptTitle="Explication" prompt="Tu dois utiliser la fonction NB.SI.ENS car tu as deux critères._x000a__x000a_Pour la date de livraison de départ : &quot;&gt;=01/01/2030&quot; (ou &quot;&gt;31/12/2029&quot;)._x000a__x000a_Pour la date de livraison d'arrivée : &quot;&lt;01/02/2030&quot; (ou &quot;&lt;=31/01/2030&quot;)." sqref="L16" xr:uid="{6A5B3178-B39D-FA46-BBD1-DBC16CD66837}"/>
    <dataValidation allowBlank="1" showInputMessage="1" showErrorMessage="1" promptTitle="Explication" prompt="Tu dois utiliser la fonction SOMME.SI car tu as un seul critère : &quot;Asie&quot; pour le continent._x000a__x000a_Pour rappel, le total de médailles n'est pas un critère, c'est ce que tu veux calculer." sqref="L16:L17 L5:L7 L11:L13 L20" xr:uid="{39372353-8595-0042-BB21-1A0DA351CFF8}"/>
    <dataValidation allowBlank="1" showInputMessage="1" showErrorMessage="1" promptTitle="Explication" prompt="Tu dois utiliser la fonction NB.SI car tu as un seul critère : &quot;À venir&quot; pour la date de livraison._x000a__x000a_Dans le critère, les accents doivent être pris en compte (la casse du texte n'a pas d'importance)." sqref="L14" xr:uid="{9A296A2A-3DCC-BF4C-B3C9-52B77584F48F}"/>
    <dataValidation allowBlank="1" showInputMessage="1" showErrorMessage="1" promptTitle="Explication" prompt="Tu dois utiliser la fonction NB.SI.ENS car tu as deux critères : &quot;Metz&quot; pour la ville de livraison, et &quot;Charlotte&quot; pour le livreur." sqref="L9" xr:uid="{B38F8FE0-F826-F04B-A276-D0F5CF270D6A}"/>
    <dataValidation allowBlank="1" showInputMessage="1" showErrorMessage="1" promptTitle="Explication" prompt="Tu dois utiliser la fonction NB.SI car tu as un seul critère : &quot;&gt;=80&quot; pour le prix._x000a__x000a_Pour rappel, &quot;au moins&quot; signifie &quot;supérieur ou égal à&quot;." sqref="L8" xr:uid="{D1959782-00EB-0D42-B5EC-50C9D683945B}"/>
    <dataValidation allowBlank="1" showInputMessage="1" showErrorMessage="1" promptTitle="Explication" prompt="Tu dois utiliser la fonction NB.SI.ENS car tu as deux critères._x000a__x000a_Pour la ville de livraison : &quot;&lt;&gt;&quot; (cellule remplie)._x000a__x000a_Pour l'adresse de livraison : &quot;&quot; (cellule vide)." sqref="L18" xr:uid="{1D751FCD-8DF5-7D44-8786-882AD871707A}"/>
    <dataValidation allowBlank="1" showInputMessage="1" showErrorMessage="1" promptTitle="Consignes - Correction" prompt="Consulte la correction si tu as des difficultés à trouver les bonnes réponses._x000a__x000a_Un message d'explication s'affiche sur chaque réponse._x000a__x000a_Tu peux également voir la correction en vidéo en cliquant sur &quot;Clique ici pour voir la correction en vidéo&quot;." sqref="M1:M3" xr:uid="{D85F40B6-2F50-F046-A965-7E83280AE71E}"/>
    <dataValidation allowBlank="1" showInputMessage="1" showErrorMessage="1" promptTitle="Explication" prompt="Tu dois utiliser deux fonctions NB.SI et les additionner._x000a__x000a_Tu as la même Plage pour ces deux fonctions, mais un critère différent (&quot;Nancy&quot;, puis &quot;Strasbourg&quot;)." sqref="L19" xr:uid="{7F90BA13-F9C2-B540-BF10-3C446D1C123E}"/>
    <dataValidation allowBlank="1" showInputMessage="1" showErrorMessage="1" promptTitle="Explication" prompt="Tu dois utiliser la fonction NB car tu veux compter le nombre de cellules contenant une date dans la colonne &quot;Date de commande&quot;._x000a__x000a_Pour rappel, les dates sont des nombres._x000a__x000a_Remarque : tu peux également utiliser NBVAL ici." sqref="L4" xr:uid="{472838CF-E7A9-094E-8B98-F1EC709DCE10}"/>
    <dataValidation allowBlank="1" showInputMessage="1" showErrorMessage="1" promptTitle="Explication" prompt="Tu dois utiliser la fonction NB.SI car tu as un seul critère : &quot;=15/01/2030&quot; pour la date de commande." sqref="L10" xr:uid="{9A5A6C9A-6DC3-A945-804B-4C680DFC77C9}"/>
    <dataValidation allowBlank="1" showInputMessage="1" showErrorMessage="1" promptTitle="Explication" prompt="Tu dois utiliser la fonction NB.SI car tu as un seul critère : &quot;&lt;16/02/2030&quot; pour la date de commande." sqref="L15" xr:uid="{1777BBCB-1470-EC45-89F5-02A94AE52815}"/>
    <dataValidation allowBlank="1" showInputMessage="1" showErrorMessage="1" promptTitle="Explication" prompt="Il y a plusieurs critères dans la question (cellule remplie et cellule vide)._x000a__x000a_Le critère cellule remplie est traduit par &quot;&lt;&gt;&quot;._x000a__x000a_Le critère cellule vide est traduit par &quot;&quot;." sqref="L18" xr:uid="{1F31227C-CCA1-9D4A-9116-DD53DF9149B1}"/>
    <dataValidation allowBlank="1" showInputMessage="1" showErrorMessage="1" promptTitle="Explication" prompt="Tu dois utiliser la fonction NB.SI.ENS car tu as quatre critères._x000a__x000a_Pour la date de commande en janvier (deux critères) : &quot;&gt;=01/01/2030&quot; et &quot;&lt;01/02/2030&quot;._x000a__x000a_Pour la date de livraison en février (deux critères) : &quot;&gt;=01/02/2030&quot; et &quot;&lt;01/03/2030&quot;." sqref="L21" xr:uid="{9833667E-EA9C-EE43-9152-FD71FBEA1958}"/>
    <dataValidation allowBlank="1" showInputMessage="1" showErrorMessage="1" promptTitle="Explication" prompt="Tu dois utiliser la fonction NB.SI car tu as un seul critère : &quot;&gt;0&quot; ou &quot;&gt;=1&quot; pour la colonne &quot;Nombre de cellules vides&quot;._x000a__x000a_Tu dois en effet compter le nombre de lignes pour lesquelles il manque au moins une donnée." sqref="L22" xr:uid="{AD8889E8-4A3F-2846-AB6F-8F5D3A2651A7}"/>
    <dataValidation allowBlank="1" showInputMessage="1" showErrorMessage="1" promptTitle="Explication" prompt="Tu dois utiliser la fonction NB.SI.ENS car tu as deux critères._x000a__x000a_Pour la date de livraison : &quot;&lt;&gt;À venir&quot; (cellule différente de [...])._x000a__x000a_Pour le livreur : &quot;&quot; (cellule vide)." sqref="L23" xr:uid="{FC33D484-6BA9-334D-9DE1-AB903BE9B5F2}"/>
  </dataValidations>
  <hyperlinks>
    <hyperlink ref="K1" r:id="rId1" display="Forme-toi sur Excel avec Morpheus" xr:uid="{A8E33F65-48FC-9847-8FC6-372AAFA3C7B3}"/>
    <hyperlink ref="K1:L1" r:id="rId2" display="Clique ici pour voir la correction en vidéo" xr:uid="{99480C97-C408-AA4F-B29D-79CDF6E206D6}"/>
  </hyperlinks>
  <pageMargins left="0.7" right="0.7" top="0.75" bottom="0.75" header="0.3" footer="0.3"/>
  <pageSetup paperSize="9"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k D A A B Q S w M E F A A C A A g A i l V P T P H n g A y p A A A A + A A A A B I A H A B D b 2 5 m a W c v U G F j a 2 F n Z S 5 4 b W w g o h g A K K A U A A A A A A A A A A A A A A A A A A A A A A A A A A A A h Y / B C o J A F E V / R W b v v H E 0 K n m O i 6 B V Q h R E W 7 F R h 3 Q M Z 0 z / r U W f 1 C 8 k l N W u 5 b 2 c C + c + b n e M h 7 p y r r I 1 q t E R 8 S g j j t R Z c 1 K 6 i E h n c 3 d B Y o H b N D u n h X R G W J t w M C o i p b W X E K D v e 9 r 7 t G k L 4 I x 5 c E w 2 + 6 y U d e o q b W y q M 0 k + q 9 P / F R F 4 e M k I T m c B D Z Z z R n 3 u I U w 1 J k p / E T 4 a U 4 b w U + K q q 2 z X S p G 3 7 n q H M E W E 9 w v x B F B L A w Q U A A I A C A C K V U 9 M 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i l V P T C i K R 7 g O A A A A E Q A A A B M A H A B G b 3 J t d W x h c y 9 T Z W N 0 a W 9 u M S 5 t I K I Y A C i g F A A A A A A A A A A A A A A A A A A A A A A A A A A A A C t O T S 7 J z M 9 T C I b Q h t Y A U E s B A i 0 A F A A C A A g A i l V P T P H n g A y p A A A A + A A A A B I A A A A A A A A A A A A A A A A A A A A A A E N v b m Z p Z y 9 Q Y W N r Y W d l L n h t b F B L A Q I t A B Q A A g A I A I p V T 0 w P y u m r p A A A A O k A A A A T A A A A A A A A A A A A A A A A A P U A A A B b Q 2 9 u d G V u d F 9 U e X B l c 1 0 u e G 1 s U E s B A i 0 A F A A C A A g A i l V P T C i K R 7 g O A A A A E Q A A A B M A A A A A A A A A A A A A A A A A 5 g E A A E Z v c m 1 1 b G F z L 1 N l Y 3 R p b 2 4 x L m 1 Q S w U G A A A A A A M A A w D C A A A A Q Q 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M h H g Y h t r s Z C s X Q 4 l D m I l R 4 A A A A A A g A A A A A A E G Y A A A A B A A A g A A A A 3 c Z o Y U v U 8 t A 7 4 x i B / o / U 0 T j p x w 0 y J O O w h 9 c a O z / j t k k A A A A A D o A A A A A C A A A g A A A A y g L U 4 H x q q 5 J a O h g r a p 1 d B e j S h I Y J O Z 5 6 2 + B I 6 B k V M O J Q A A A A 3 B l o O 5 x x B b Q u o U b / 7 M g e t X A A + 1 M x A h A 3 5 V f k Y E F 4 n v I a l H h h K T C 5 8 T L g Q W y Y w 9 K P 7 E 4 C A Q p p h 0 K D Y K P j Y E c q U n W 3 V 8 3 / 6 4 e W O H 9 L k d J 9 C D F A A A A A y 6 l k A T O q x s y w y A s I t Q B 9 z R h D N t 5 L U j z L 5 5 j M R U 8 T A U l U z B o B S Q i m j S 5 F 4 Q I Z Z R x + Z C + E F Z 2 x E d v x G Z u x U o q L I Q = = < / D a t a M a s h u p > 
</file>

<file path=customXml/itemProps1.xml><?xml version="1.0" encoding="utf-8"?>
<ds:datastoreItem xmlns:ds="http://schemas.openxmlformats.org/officeDocument/2006/customXml" ds:itemID="{65DD8B43-239D-43AB-9D8D-92D9B3610F6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7</vt:i4>
      </vt:variant>
    </vt:vector>
  </HeadingPairs>
  <TitlesOfParts>
    <vt:vector size="7" baseType="lpstr">
      <vt:lpstr>Morpheus Formation</vt:lpstr>
      <vt:lpstr>Fonctions</vt:lpstr>
      <vt:lpstr>Entraînement</vt:lpstr>
      <vt:lpstr>Débutant</vt:lpstr>
      <vt:lpstr>Intermédiaire</vt:lpstr>
      <vt:lpstr>Professionnel</vt:lpstr>
      <vt:lpstr>Correction</vt:lpstr>
    </vt:vector>
  </TitlesOfParts>
  <Manager/>
  <Company>Morpheus Formation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Nicolas PARENT</dc:creator>
  <cp:keywords/>
  <dc:description/>
  <cp:lastModifiedBy>Nicolas PARENT</cp:lastModifiedBy>
  <cp:revision/>
  <dcterms:created xsi:type="dcterms:W3CDTF">2018-02-09T08:15:57Z</dcterms:created>
  <dcterms:modified xsi:type="dcterms:W3CDTF">2024-03-11T23:00:20Z</dcterms:modified>
  <cp:category/>
  <cp:contentStatus/>
</cp:coreProperties>
</file>