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9"/>
  <workbookPr/>
  <mc:AlternateContent xmlns:mc="http://schemas.openxmlformats.org/markup-compatibility/2006">
    <mc:Choice Requires="x15">
      <x15ac:absPath xmlns:x15ac="http://schemas.microsoft.com/office/spreadsheetml/2010/11/ac" url="/Users/nico_parent/Library/CloudStorage/GoogleDrive-n.parent@morpheus-formation.fr/Drive partagés/1.MORPHEUS FORMATION/1.Formations/1.Excel/0.Templates Excel/Commercial/Bon de commande/"/>
    </mc:Choice>
  </mc:AlternateContent>
  <xr:revisionPtr revIDLastSave="0" documentId="13_ncr:1_{1F2AF291-CF0F-114F-930B-EBCD391882EB}" xr6:coauthVersionLast="47" xr6:coauthVersionMax="47" xr10:uidLastSave="{00000000-0000-0000-0000-000000000000}"/>
  <workbookProtection workbookAlgorithmName="SHA-512" workbookHashValue="/H+jvaA4RVZko5wTD4dcRLGOuVaUaVwdpC55W7zfKSK/jtKy9kTpCv533P4Yxlffhh7miL7ev7bDjNUxnQOz+Q==" workbookSaltValue="VxjqOxu/yG/s2QdfpQ7Geg==" workbookSpinCount="100000" lockStructure="1"/>
  <bookViews>
    <workbookView xWindow="-38400" yWindow="3420" windowWidth="38400" windowHeight="20020" xr2:uid="{00000000-000D-0000-FFFF-FFFF00000000}"/>
  </bookViews>
  <sheets>
    <sheet name="✨ Notice Complète" sheetId="8" r:id="rId1"/>
    <sheet name="Mon entreprise" sheetId="2" r:id="rId2"/>
    <sheet name="Mes fournisseurs" sheetId="1" r:id="rId3"/>
    <sheet name="Catalogue Fournisseurs" sheetId="5" r:id="rId4"/>
    <sheet name="Création - Bon de Commande" sheetId="4" r:id="rId5"/>
    <sheet name="🖨️ Bon de Commande" sheetId="3" r:id="rId6"/>
  </sheets>
  <externalReferences>
    <externalReference r:id="rId7"/>
  </externalReferences>
  <definedNames>
    <definedName name="NomdesProduits" localSheetId="0">[1]!MesProduits[Nom du produit &amp; Description]</definedName>
    <definedName name="NomdesProduits">MesProduits[Nom du produit &amp; Description]</definedName>
    <definedName name="NomFournisseur" localSheetId="0">[1]!MesFournisseurs[Nom du Fournisseur]</definedName>
    <definedName name="NomFournisseur">MesFournisseurs[Nom du Fournisseur]</definedName>
    <definedName name="NumeroFournisseurs" localSheetId="0">[1]!MesFournisseurs[N° REF]</definedName>
    <definedName name="NumeroFournisseurs">MesFournisseurs[N° 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4" i="3" l="1"/>
  <c r="C55" i="3"/>
  <c r="D18" i="3" l="1"/>
  <c r="C7" i="3"/>
  <c r="C15" i="3"/>
  <c r="C27" i="3" l="1" a="1"/>
  <c r="C27" i="3" s="1"/>
  <c r="C11" i="3" l="1"/>
  <c r="A24" i="4"/>
  <c r="A25" i="4" s="1"/>
  <c r="A26" i="4" s="1"/>
  <c r="A27" i="4" s="1"/>
  <c r="A28" i="4" s="1"/>
  <c r="A29" i="4" s="1"/>
  <c r="A30" i="4" s="1"/>
  <c r="A31" i="4" s="1"/>
  <c r="A32" i="4" s="1"/>
  <c r="A33" i="4" s="1"/>
  <c r="A34" i="4" s="1"/>
  <c r="A35" i="4" s="1"/>
  <c r="A36" i="4" s="1"/>
  <c r="A37" i="4" s="1"/>
  <c r="A38" i="4" s="1"/>
  <c r="A39" i="4" s="1"/>
  <c r="A40" i="4" s="1"/>
  <c r="A41" i="4" s="1"/>
  <c r="A42" i="4" s="1"/>
  <c r="F8" i="5"/>
  <c r="F7" i="5"/>
  <c r="F6" i="5"/>
  <c r="F4" i="5"/>
  <c r="F5" i="5"/>
  <c r="C12" i="3" l="1"/>
  <c r="C10" i="3"/>
  <c r="C9" i="3"/>
  <c r="D19" i="3"/>
  <c r="A4" i="1" l="1"/>
  <c r="A5" i="1" l="1"/>
  <c r="A6" i="1" s="1"/>
  <c r="F19" i="4" l="1"/>
  <c r="E19" i="4"/>
  <c r="F24" i="4" s="1" a="1"/>
  <c r="F24" i="4" s="1"/>
  <c r="D42" i="4" a="1"/>
  <c r="D42" i="4" s="1"/>
  <c r="E42" i="4" s="1"/>
  <c r="F34" i="4" a="1"/>
  <c r="F34" i="4" s="1"/>
  <c r="D29" i="4" a="1"/>
  <c r="D29" i="4" s="1"/>
  <c r="E29" i="4" s="1"/>
  <c r="D38" i="4" a="1"/>
  <c r="D38" i="4" s="1"/>
  <c r="E38" i="4" s="1"/>
  <c r="D31" i="4" a="1"/>
  <c r="D31" i="4" s="1"/>
  <c r="E31" i="4" s="1"/>
  <c r="F36" i="4" a="1"/>
  <c r="F36" i="4" s="1"/>
  <c r="D32" i="4" a="1"/>
  <c r="D32" i="4" s="1"/>
  <c r="E32" i="4" s="1"/>
  <c r="F37" i="4" a="1"/>
  <c r="F37" i="4" s="1"/>
  <c r="D41" i="4" a="1"/>
  <c r="D41" i="4" s="1"/>
  <c r="E41" i="4" s="1"/>
  <c r="F25" i="4" a="1"/>
  <c r="F25" i="4" s="1"/>
  <c r="F32" i="4" a="1"/>
  <c r="F32" i="4" s="1"/>
  <c r="F39" i="4" a="1"/>
  <c r="F39" i="4" s="1"/>
  <c r="D27" i="4" a="1"/>
  <c r="D27" i="4" s="1"/>
  <c r="E27" i="4" s="1"/>
  <c r="D35" i="4" a="1"/>
  <c r="D35" i="4" s="1"/>
  <c r="E35" i="4" s="1"/>
  <c r="F41" i="4" a="1"/>
  <c r="F41" i="4" s="1"/>
  <c r="D30" i="4" a="1"/>
  <c r="D30" i="4" s="1"/>
  <c r="E30" i="4" s="1"/>
  <c r="F28" i="4" a="1"/>
  <c r="F28" i="4" s="1"/>
  <c r="D39" i="4" a="1"/>
  <c r="D39" i="4" s="1"/>
  <c r="E39" i="4" s="1"/>
  <c r="D24" i="4" a="1"/>
  <c r="D24" i="4" s="1"/>
  <c r="E24" i="4" s="1"/>
  <c r="F30" i="4" a="1"/>
  <c r="F30" i="4" s="1"/>
  <c r="D33" i="4" a="1"/>
  <c r="D33" i="4" s="1"/>
  <c r="E33" i="4" s="1"/>
  <c r="F26" i="4" a="1"/>
  <c r="F26" i="4" s="1"/>
  <c r="F33" i="4" a="1"/>
  <c r="F33" i="4" s="1"/>
  <c r="F40" i="4" a="1"/>
  <c r="F40" i="4" s="1"/>
  <c r="D28" i="4" a="1"/>
  <c r="D28" i="4" s="1"/>
  <c r="E28" i="4" s="1"/>
  <c r="D36" i="4" a="1"/>
  <c r="D36" i="4" s="1"/>
  <c r="E36" i="4" s="1"/>
  <c r="F27" i="4" a="1"/>
  <c r="F27" i="4" s="1"/>
  <c r="D37" i="4" a="1"/>
  <c r="D37" i="4" s="1"/>
  <c r="E37" i="4" s="1"/>
  <c r="F42" i="4" a="1"/>
  <c r="F42" i="4" s="1"/>
  <c r="F35" i="4" a="1"/>
  <c r="F35" i="4" s="1"/>
  <c r="F29" i="4" a="1"/>
  <c r="F29" i="4" s="1"/>
  <c r="D40" i="4" a="1"/>
  <c r="D40" i="4" s="1"/>
  <c r="E40" i="4" s="1"/>
  <c r="D25" i="4" a="1"/>
  <c r="D25" i="4" s="1"/>
  <c r="E25" i="4" s="1"/>
  <c r="D23" i="4" a="1"/>
  <c r="D23" i="4" s="1"/>
  <c r="E23" i="4" s="1"/>
  <c r="F23" i="4" a="1"/>
  <c r="F23" i="4" s="1"/>
  <c r="I27" i="3" s="1"/>
  <c r="C11" i="4"/>
  <c r="D21" i="3" s="1"/>
  <c r="C10" i="4"/>
  <c r="D20" i="3" s="1"/>
  <c r="C14" i="4"/>
  <c r="C13" i="4"/>
  <c r="L4" i="4" a="1"/>
  <c r="L4" i="4" s="1"/>
  <c r="G9" i="3"/>
  <c r="G11" i="3" s="1"/>
  <c r="A7" i="1"/>
  <c r="A8" i="1" s="1"/>
  <c r="D34" i="4" l="1" a="1"/>
  <c r="D34" i="4" s="1"/>
  <c r="E34" i="4" s="1"/>
  <c r="G34" i="4" s="1"/>
  <c r="D26" i="4" a="1"/>
  <c r="D26" i="4" s="1"/>
  <c r="E26" i="4" s="1"/>
  <c r="G26" i="4" s="1"/>
  <c r="F38" i="4" a="1"/>
  <c r="F38" i="4" s="1"/>
  <c r="G38" i="4" s="1"/>
  <c r="F31" i="4" a="1"/>
  <c r="F31" i="4" s="1"/>
  <c r="H31" i="4" s="1"/>
  <c r="I28" i="3"/>
  <c r="I29" i="3" s="1"/>
  <c r="I30" i="3" s="1"/>
  <c r="I31" i="3" s="1"/>
  <c r="I32" i="3" s="1"/>
  <c r="I33" i="3" s="1"/>
  <c r="I34" i="3" s="1"/>
  <c r="G29" i="4"/>
  <c r="H29" i="4"/>
  <c r="H25" i="4"/>
  <c r="G25" i="4"/>
  <c r="H42" i="4"/>
  <c r="G42" i="4"/>
  <c r="G30" i="4"/>
  <c r="H30" i="4"/>
  <c r="G39" i="4"/>
  <c r="H39" i="4"/>
  <c r="H41" i="4"/>
  <c r="G41" i="4"/>
  <c r="H32" i="4"/>
  <c r="G32" i="4"/>
  <c r="G36" i="4"/>
  <c r="H36" i="4"/>
  <c r="G40" i="4"/>
  <c r="H40" i="4"/>
  <c r="H35" i="4"/>
  <c r="G35" i="4"/>
  <c r="H33" i="4"/>
  <c r="G33" i="4"/>
  <c r="H27" i="4"/>
  <c r="G27" i="4"/>
  <c r="H24" i="4"/>
  <c r="G24" i="4"/>
  <c r="G28" i="4"/>
  <c r="H28" i="4"/>
  <c r="H37" i="4"/>
  <c r="G37" i="4"/>
  <c r="F27" i="3"/>
  <c r="F28" i="3" s="1"/>
  <c r="F29" i="3" s="1"/>
  <c r="G12" i="3"/>
  <c r="G10" i="3"/>
  <c r="A9" i="1"/>
  <c r="F30" i="3" l="1"/>
  <c r="F31" i="3" s="1"/>
  <c r="F32" i="3" s="1"/>
  <c r="F33" i="3" s="1"/>
  <c r="F34" i="3" s="1"/>
  <c r="F35" i="3" s="1"/>
  <c r="F36" i="3" s="1"/>
  <c r="F37" i="3" s="1"/>
  <c r="F38" i="3" s="1"/>
  <c r="F39" i="3" s="1"/>
  <c r="F40" i="3" s="1"/>
  <c r="F41" i="3" s="1"/>
  <c r="F42" i="3" s="1"/>
  <c r="F43" i="3" s="1"/>
  <c r="F44" i="3" s="1"/>
  <c r="F45" i="3" s="1"/>
  <c r="F46" i="3" s="1"/>
  <c r="F47" i="3" s="1"/>
  <c r="H38" i="4"/>
  <c r="H26" i="4"/>
  <c r="H34" i="4"/>
  <c r="G31" i="4"/>
  <c r="I35" i="3"/>
  <c r="I36" i="3" s="1"/>
  <c r="I37" i="3" s="1"/>
  <c r="I38" i="3" s="1"/>
  <c r="I39" i="3" s="1"/>
  <c r="I40" i="3" s="1"/>
  <c r="I41" i="3" s="1"/>
  <c r="I42" i="3" s="1"/>
  <c r="I43" i="3" s="1"/>
  <c r="I44" i="3" s="1"/>
  <c r="I45" i="3" s="1"/>
  <c r="I46" i="3" s="1"/>
  <c r="I47" i="3" s="1"/>
  <c r="G23" i="4"/>
  <c r="G43" i="4" s="1"/>
  <c r="J27" i="3" s="1"/>
  <c r="J28" i="3" s="1"/>
  <c r="J29" i="3" s="1"/>
  <c r="J30" i="3" s="1"/>
  <c r="J31" i="3" s="1"/>
  <c r="J32" i="3" s="1"/>
  <c r="J33" i="3" s="1"/>
  <c r="J34" i="3" s="1"/>
  <c r="J35" i="3" s="1"/>
  <c r="J36" i="3" s="1"/>
  <c r="J37" i="3" s="1"/>
  <c r="J38" i="3" s="1"/>
  <c r="J39" i="3" s="1"/>
  <c r="J40" i="3" s="1"/>
  <c r="J41" i="3" s="1"/>
  <c r="J42" i="3" s="1"/>
  <c r="J43" i="3" s="1"/>
  <c r="J44" i="3" s="1"/>
  <c r="J45" i="3" s="1"/>
  <c r="J46" i="3" s="1"/>
  <c r="J47" i="3" s="1"/>
  <c r="H23" i="4"/>
  <c r="H43" i="4" s="1"/>
  <c r="K27" i="3" s="1"/>
  <c r="K28" i="3" s="1"/>
  <c r="K29" i="3" s="1"/>
  <c r="K30" i="3" s="1"/>
  <c r="K31" i="3" s="1"/>
  <c r="K32" i="3" s="1"/>
  <c r="K33" i="3" s="1"/>
  <c r="K34" i="3" s="1"/>
  <c r="K35" i="3" s="1"/>
  <c r="K36" i="3" s="1"/>
  <c r="K37" i="3" s="1"/>
  <c r="K38" i="3" s="1"/>
  <c r="K39" i="3" s="1"/>
  <c r="K40" i="3" s="1"/>
  <c r="K41" i="3" s="1"/>
  <c r="K42" i="3" s="1"/>
  <c r="K43" i="3" s="1"/>
  <c r="K44" i="3" s="1"/>
  <c r="K45" i="3" s="1"/>
  <c r="K46" i="3" s="1"/>
  <c r="K47" i="3" s="1"/>
  <c r="E43" i="4"/>
  <c r="G27" i="3" s="1"/>
  <c r="G28" i="3" s="1"/>
  <c r="G29" i="3" s="1"/>
  <c r="G30" i="3" s="1"/>
  <c r="G31" i="3" s="1"/>
  <c r="G32" i="3" s="1"/>
  <c r="G33" i="3" l="1"/>
  <c r="G34" i="3" s="1"/>
  <c r="G35" i="3" s="1"/>
  <c r="G36" i="3" s="1"/>
  <c r="G37" i="3" s="1"/>
  <c r="G38" i="3" s="1"/>
  <c r="G39" i="3" s="1"/>
  <c r="G40" i="3" s="1"/>
  <c r="G41" i="3" s="1"/>
  <c r="G42" i="3" s="1"/>
  <c r="G43" i="3" s="1"/>
  <c r="G44" i="3" s="1"/>
  <c r="G45" i="3" s="1"/>
  <c r="G46" i="3" s="1"/>
  <c r="G4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<sst xmlns="http://schemas.openxmlformats.org/spreadsheetml/2006/main" count="182" uniqueCount="110">
  <si>
    <t>Raison Sociale</t>
  </si>
  <si>
    <t>Nom Commercial</t>
  </si>
  <si>
    <t>Adresse</t>
  </si>
  <si>
    <t>Code Postal et Ville</t>
  </si>
  <si>
    <t>N° de téléphone</t>
  </si>
  <si>
    <t>Adresse Mail</t>
  </si>
  <si>
    <t>N° de SIRET</t>
  </si>
  <si>
    <t>N° de TVA intracomm.</t>
  </si>
  <si>
    <t>Nom du Fournisseur</t>
  </si>
  <si>
    <t>Nom du Contact</t>
  </si>
  <si>
    <t>Prénom</t>
  </si>
  <si>
    <t>Téléphone Fixe</t>
  </si>
  <si>
    <t>Portable</t>
  </si>
  <si>
    <t>E-mail</t>
  </si>
  <si>
    <t>N° SIRET</t>
  </si>
  <si>
    <t>Préférence pour le passage des commandes</t>
  </si>
  <si>
    <t>Conditions de livraison</t>
  </si>
  <si>
    <t>Conditions de règlement</t>
  </si>
  <si>
    <t>Autres remarques</t>
  </si>
  <si>
    <t>N° Bon de Commande</t>
  </si>
  <si>
    <t>Date du bon de commande</t>
  </si>
  <si>
    <t>Date de livraison souhaitée</t>
  </si>
  <si>
    <t>Liste des produits et services commandés</t>
  </si>
  <si>
    <t>Prix unitaire base</t>
  </si>
  <si>
    <t>TVA appliquée</t>
  </si>
  <si>
    <t>Quantité</t>
  </si>
  <si>
    <t>Total HT</t>
  </si>
  <si>
    <t>Flacon 50cL</t>
  </si>
  <si>
    <t>Montant TVA</t>
  </si>
  <si>
    <t>Mon Entreprise SAS</t>
  </si>
  <si>
    <t>Mon Entreprise</t>
  </si>
  <si>
    <t>50 rue de la Liberté</t>
  </si>
  <si>
    <t>monnom@monentreprise.fr</t>
  </si>
  <si>
    <t>FR858585858585</t>
  </si>
  <si>
    <t>Fournisseur 1</t>
  </si>
  <si>
    <t>Contact 1</t>
  </si>
  <si>
    <t>54 rue des Aventures, Lille 59000</t>
  </si>
  <si>
    <t>03 58 96 58 96</t>
  </si>
  <si>
    <t>07 85 74 85 74</t>
  </si>
  <si>
    <t>contact@fournisseur.fr</t>
  </si>
  <si>
    <t>Par Mail</t>
  </si>
  <si>
    <t>Une dizaine de jours en moyenne</t>
  </si>
  <si>
    <t>30 jours fin de mois</t>
  </si>
  <si>
    <t>BDC-2025001</t>
  </si>
  <si>
    <t>Paris 95000, France</t>
  </si>
  <si>
    <t>Explication du fichier</t>
  </si>
  <si>
    <t>MON ENTREPRISE - Les informations essentielles</t>
  </si>
  <si>
    <t>MES FOURNISSEURS - Contact et Informations</t>
  </si>
  <si>
    <t>Fournisseur</t>
  </si>
  <si>
    <t>Nouveau Prix (si changement)</t>
  </si>
  <si>
    <t>Augmentation / Réduction (en %)</t>
  </si>
  <si>
    <t>MES ACHATS - Fournisseurs et prix proposés</t>
  </si>
  <si>
    <t>BON DE COMMANDE - Création et Paramètres</t>
  </si>
  <si>
    <t>Nom du fournisseur</t>
  </si>
  <si>
    <t>Informations Fournisseurs (auto)</t>
  </si>
  <si>
    <t>Sur le bon de Commande</t>
  </si>
  <si>
    <t>Produits Filtrés</t>
  </si>
  <si>
    <t>Fournisseur 2</t>
  </si>
  <si>
    <t>Fournisseur Sélectionné (ne pas modifier)</t>
  </si>
  <si>
    <t>Automatique</t>
  </si>
  <si>
    <t>Pot 200 mL</t>
  </si>
  <si>
    <t>Total HT:</t>
  </si>
  <si>
    <t>Prix</t>
  </si>
  <si>
    <t>Total TTC</t>
  </si>
  <si>
    <t>Préférence Passage de commandes</t>
  </si>
  <si>
    <t>Autres Remarques</t>
  </si>
  <si>
    <t>Contact 2</t>
  </si>
  <si>
    <t>Contact 3</t>
  </si>
  <si>
    <t>Contact 4</t>
  </si>
  <si>
    <t>Contact 5</t>
  </si>
  <si>
    <t>Contact 6</t>
  </si>
  <si>
    <t>Fournisseur 3</t>
  </si>
  <si>
    <t>Fournisseur 4</t>
  </si>
  <si>
    <t>Fournisseur 5</t>
  </si>
  <si>
    <t>Fournisseur 6</t>
  </si>
  <si>
    <t>55 rue des Aventures, Lille 59000</t>
  </si>
  <si>
    <t>56 rue des Aventures, Lille 59000</t>
  </si>
  <si>
    <t>57 rue des Aventures, Lille 59000</t>
  </si>
  <si>
    <t>58 rue des Aventures, Lille 59000</t>
  </si>
  <si>
    <t>59 rue des Aventures, Lille 59000</t>
  </si>
  <si>
    <t>Contenant 1L</t>
  </si>
  <si>
    <t>Bon de Commande</t>
  </si>
  <si>
    <t>Produits/Services</t>
  </si>
  <si>
    <t>Prix U H.T.</t>
  </si>
  <si>
    <t>Taux TVA</t>
  </si>
  <si>
    <t>N° REF</t>
  </si>
  <si>
    <t>N° Ref</t>
  </si>
  <si>
    <t>Bon de commande</t>
  </si>
  <si>
    <t>Remarque</t>
  </si>
  <si>
    <t xml:space="preserve">Date : </t>
  </si>
  <si>
    <t>N° du Bon de Commande :</t>
  </si>
  <si>
    <t xml:space="preserve">Conditions de paiement demandées : </t>
  </si>
  <si>
    <t>Date de Livraison Souhaitée :</t>
  </si>
  <si>
    <t>Mentions Légales Supplémentaires si nécessaire</t>
  </si>
  <si>
    <t>Nom du produit &amp; Description</t>
  </si>
  <si>
    <t>Lorem ipsum dolor sit amet, consectetur adipiscing elit. Sed do eiusmod tempor incididunt ut labore et dolore magna aliqua. Ut enim ad minim veniam, quis nostrud exercitation ullamco.</t>
  </si>
  <si>
    <t>Signature et Cachet :</t>
  </si>
  <si>
    <r>
      <rPr>
        <b/>
        <sz val="11"/>
        <color rgb="FF00518B"/>
        <rFont val="Calibri"/>
        <family val="2"/>
        <scheme val="minor"/>
      </rPr>
      <t>A sélectionner</t>
    </r>
    <r>
      <rPr>
        <b/>
        <i/>
        <sz val="11"/>
        <color rgb="FF00518B"/>
        <rFont val="Calibri"/>
        <family val="2"/>
        <scheme val="minor"/>
      </rPr>
      <t xml:space="preserve"> : L'une ou l'autre de ces cellules doivent être remplies ! JAMAIS les deux en même temps :)</t>
    </r>
  </si>
  <si>
    <t>1 - Avant - Propos</t>
  </si>
  <si>
    <t>2 - Feuille "Mon entreprise"</t>
  </si>
  <si>
    <r>
      <rPr>
        <i/>
        <sz val="11"/>
        <color theme="1"/>
        <rFont val="Calibri"/>
        <family val="2"/>
        <scheme val="minor"/>
      </rPr>
      <t>Cette feuille vous permet de remplir les informations concernant votre entreprise.</t>
    </r>
    <r>
      <rPr>
        <sz val="11"/>
        <color theme="1"/>
        <rFont val="Calibri"/>
        <family val="2"/>
        <scheme val="minor"/>
      </rPr>
      <t xml:space="preserve">
Ces informations seront reprises à l'identique dans la création et l'impression de vos futures bons de commandes (visible sur la feuille "🖨️ Bon de Commande")
Une fois remplie, cette feuille peut être masquée, elle ne vous sera plus utile.
</t>
    </r>
    <r>
      <rPr>
        <b/>
        <i/>
        <sz val="11"/>
        <color rgb="FF00518B"/>
        <rFont val="Calibri"/>
        <family val="2"/>
        <scheme val="minor"/>
      </rPr>
      <t>Comment masquer la feuille ?</t>
    </r>
    <r>
      <rPr>
        <sz val="11"/>
        <color theme="1"/>
        <rFont val="Calibri"/>
        <family val="2"/>
        <scheme val="minor"/>
      </rPr>
      <t xml:space="preserve">
Clic Droit sur l'onglet -&gt; Masquer
</t>
    </r>
    <r>
      <rPr>
        <b/>
        <i/>
        <sz val="11"/>
        <color rgb="FF00518B"/>
        <rFont val="Calibri"/>
        <family val="2"/>
        <scheme val="minor"/>
      </rPr>
      <t>J'ai fait une erreur, je souhaite réafficher ma feuille ?</t>
    </r>
    <r>
      <rPr>
        <sz val="11"/>
        <color theme="1"/>
        <rFont val="Calibri"/>
        <family val="2"/>
        <scheme val="minor"/>
      </rPr>
      <t xml:space="preserve">
Clic Droit sur n'importe quel onglet (Notice Complète par exemple) -&gt; Sélectionner "Afficher" -&gt; Sélectionner "Mon entreprise"</t>
    </r>
  </si>
  <si>
    <t>3 - Feuille "Mes Fournisseurs"</t>
  </si>
  <si>
    <t>5 - Créer votre Bon de Commande</t>
  </si>
  <si>
    <t>6 - Imprimer / Enregistrer votre Bon de Commande</t>
  </si>
  <si>
    <t>4 - Feuille "Catalogue Fournisseurs"</t>
  </si>
  <si>
    <r>
      <rPr>
        <i/>
        <sz val="11"/>
        <color theme="1"/>
        <rFont val="Calibri"/>
        <family val="2"/>
        <scheme val="minor"/>
      </rPr>
      <t>Ce fichier a pour but de vous aider dans la création de vos futurs bons de commandes, l'enregistrement de vos fournisseurs ainsi que le suivi des prix et produits proposés par vos fournisseurs.</t>
    </r>
    <r>
      <rPr>
        <sz val="11"/>
        <color theme="1"/>
        <rFont val="Calibri"/>
        <family val="2"/>
        <scheme val="minor"/>
      </rPr>
      <t xml:space="preserve">
</t>
    </r>
    <r>
      <rPr>
        <b/>
        <i/>
        <sz val="11"/>
        <color rgb="FF00518B"/>
        <rFont val="Calibri"/>
        <family val="2"/>
        <scheme val="minor"/>
      </rPr>
      <t>Quelles sont les informations pré remplies ?</t>
    </r>
    <r>
      <rPr>
        <sz val="11"/>
        <color theme="1"/>
        <rFont val="Calibri"/>
        <family val="2"/>
        <scheme val="minor"/>
      </rPr>
      <t xml:space="preserve">
Le fichier est une base "vierge", les informations notées ne sont que des exemples afin de vous montrer ce à quoi il peut ressembler
</t>
    </r>
    <r>
      <rPr>
        <b/>
        <i/>
        <sz val="11"/>
        <color rgb="FF00518B"/>
        <rFont val="Calibri"/>
        <family val="2"/>
        <scheme val="minor"/>
      </rPr>
      <t>Comment remplir mes informations ?</t>
    </r>
    <r>
      <rPr>
        <sz val="11"/>
        <color theme="1"/>
        <rFont val="Calibri"/>
        <family val="2"/>
        <scheme val="minor"/>
      </rPr>
      <t xml:space="preserve">
La couleur jaune est régulièrement utilisée dans le fichier. </t>
    </r>
    <r>
      <rPr>
        <sz val="11"/>
        <color rgb="FFFFD96D"/>
        <rFont val="Wingdings"/>
        <charset val="2"/>
      </rPr>
      <t>uuu</t>
    </r>
    <r>
      <rPr>
        <sz val="11"/>
        <color theme="1"/>
        <rFont val="Calibri"/>
        <family val="2"/>
        <scheme val="minor"/>
      </rPr>
      <t xml:space="preserve">
Les cellules à remplir sont mises en évidence avec cette couleur (notamment dans les feuilles 'Mon entreprise' et 'Création - Bon de Commande')
</t>
    </r>
    <r>
      <rPr>
        <b/>
        <i/>
        <sz val="11"/>
        <color rgb="FF00518B"/>
        <rFont val="Calibri"/>
        <family val="2"/>
        <scheme val="minor"/>
      </rPr>
      <t>A savoir :</t>
    </r>
    <r>
      <rPr>
        <sz val="11"/>
        <color theme="1"/>
        <rFont val="Calibri"/>
        <family val="2"/>
        <scheme val="minor"/>
      </rPr>
      <t xml:space="preserve">
Il est important de noter que la feuille '🖨️ Bon de Commande' n'est pas modifiable, elle sera systématiquement générer en fonction des informations entrées lors des étapes précédentes (Remplissage de toutes les feuilles).
Nous vous invitons à prendre le temps de remplir ce fichier avec le plus d'informations possible, notamment concernant les fournisseurs et vos achats, cela vous permettra de gagner beaucoup de temps par la suite dans création de vos bons de commande et le suivi de vos achats.</t>
    </r>
  </si>
  <si>
    <r>
      <t xml:space="preserve">Cette feuille vous permet de garder la liste de tous vos fournisseurs, leur contact, adresse, SIRET ainsi que tout autre commentaire vous permettant de mieux gérer vos achats.
</t>
    </r>
    <r>
      <rPr>
        <b/>
        <i/>
        <sz val="11"/>
        <color rgb="FF00518B"/>
        <rFont val="Calibri"/>
        <family val="2"/>
        <scheme val="minor"/>
      </rPr>
      <t xml:space="preserve">A quoi cela me sert-il de remplir les informations de mes fournisseurs ? </t>
    </r>
    <r>
      <rPr>
        <sz val="11"/>
        <color theme="1"/>
        <rFont val="Calibri"/>
        <family val="2"/>
        <scheme val="minor"/>
      </rPr>
      <t xml:space="preserve">
Remplir les informations de vos fournisseurs vous permettra 3 choses :
1. Garder une trace et avoir accès rapidement à toutes les informations nécessaires
2. Sélectionner le nom de votre fournisseur sur la feuille 'Catalogue Fournissuers' afin d'avoir accès aux produits et aux prix proposés (à terme, pouvoir comparer ces prix avec d'autres fournisseurs)
3. Sélectionner le nom ou la référence dans la feuille "Création-Bon de Commande" afin que les informations se remplissent automatiquement !
Dans tous les cas : Gagner du temps !
</t>
    </r>
    <r>
      <rPr>
        <b/>
        <i/>
        <sz val="11"/>
        <color rgb="FF00518B"/>
        <rFont val="Calibri"/>
        <family val="2"/>
        <scheme val="minor"/>
      </rPr>
      <t xml:space="preserve">A savoir </t>
    </r>
    <r>
      <rPr>
        <sz val="11"/>
        <color theme="1"/>
        <rFont val="Calibri"/>
        <family val="2"/>
        <scheme val="minor"/>
      </rPr>
      <t xml:space="preserve">
Attention : le N° de Référence se remplit automatiquement, si vous utilisez un autre système, n'hésitez pas à supprimer la formule dans la colonne "N° Référence"Si un Nouveau prix est entré, celui-ci sera automatiquement prix pour le calcul du bon de commande !</t>
    </r>
  </si>
  <si>
    <r>
      <t xml:space="preserve">Cette feuille vous permet de garder une liste complète et précise des produits et prix proposés par l'ensemble de vos fournisseurs 
</t>
    </r>
    <r>
      <rPr>
        <sz val="11"/>
        <color theme="1"/>
        <rFont val="Calibri"/>
        <family val="2"/>
        <scheme val="minor"/>
      </rPr>
      <t xml:space="preserve">
1. Sélectionner le nom du fournisseur via la liste (automatique à partir de la feuille Fournisseurs)
2. Remplir le nom du produit, le prix unitaire et la TVA appliquée
Conseil : Si vous souhaitez comparer les prix entre vos fournisseurs sur un même produit, utilisez le même nom de produit précisément !
</t>
    </r>
    <r>
      <rPr>
        <b/>
        <i/>
        <sz val="11"/>
        <color rgb="FF00518B"/>
        <rFont val="Calibri"/>
        <family val="2"/>
        <scheme val="minor"/>
      </rPr>
      <t>Mon fournisseur m'annonce un prix plus élevé que précédemment ? Comment faire ?</t>
    </r>
    <r>
      <rPr>
        <sz val="11"/>
        <color theme="1"/>
        <rFont val="Calibri"/>
        <family val="2"/>
        <scheme val="minor"/>
      </rPr>
      <t xml:space="preserve">
C'est à cela que sert la colonne "Nouveau prix", il vous suffit alors d'afficher le nouveau prix et l'augmentation (ou réduction) sera automatiquement calculée ! Vous laissant la possibilité de renégocier si nécessaire
</t>
    </r>
    <r>
      <rPr>
        <b/>
        <i/>
        <sz val="11"/>
        <color rgb="FF00518B"/>
        <rFont val="Calibri"/>
        <family val="2"/>
        <scheme val="minor"/>
      </rPr>
      <t>A savoir :</t>
    </r>
    <r>
      <rPr>
        <sz val="11"/>
        <color theme="1"/>
        <rFont val="Calibri"/>
        <family val="2"/>
        <scheme val="minor"/>
      </rPr>
      <t xml:space="preserve">
Si un Nouveau prix est entré, celui-ci sera automatiquement prix pour le calcul du bon de commande !</t>
    </r>
  </si>
  <si>
    <r>
      <t xml:space="preserve">Vous avez rempli toutes les informations de votre entreprise, de vos fournisseurs ainsi que vos achats, il est maintenant temps 	de créer votre Bon de Commande !
</t>
    </r>
    <r>
      <rPr>
        <b/>
        <i/>
        <sz val="11"/>
        <color rgb="FF00518B"/>
        <rFont val="Calibri"/>
        <family val="2"/>
        <scheme val="minor"/>
      </rPr>
      <t>A savoir :</t>
    </r>
    <r>
      <rPr>
        <sz val="11"/>
        <color theme="1"/>
        <rFont val="Calibri"/>
        <family val="2"/>
        <scheme val="minor"/>
      </rPr>
      <t xml:space="preserve">
Sur cette feuille, les cellules à remplir auront toujours une couleur jaune identifiable
 1. Sélectionner le fournisseur, SOIT en sélectionnant sa référence (disponible sur la feuille Mes fournisseurs) soit en sélectionnant son nom ! Attention : l'un ou l'autre !
Le choix sera visible un peu en dessous dans l'encadré "Fournisseur Sélectionné"
2. Inscrire le numéro du bon de commande, il n'y a pas de syntaxe spécial, vous avez toute liberté dans son choix, de même pour la date
3. Concernant la date de livraison et les conditions de règlements, s'afficheront automatiquement les informations disponible de votre fournisseur, si vous ne donnez pas plus d'information, cette donnée sera inscrite sur le bon de commande.
Si vous souhaitez afficher une autre information, inscrivez la simplement dans la cellule avec un fond bleu clair situé à côté.
4. Les autres remarques et préférence montre également les informations disponible sur la feuille "Mes fournisseurs" et vous permette d'y avoir accès plus facilement
5. Vous avez des mentions légales supplémentaires ? Vous pouvez alors remplir l'encadré, cela sera présent tout en bas de votre bon de commande
6. Ne vous reste plus qu'à sélectionner les produits à acheter via la liste déroulante disponible
Celle-ci ne vous montrera que les produits associés au fournisseur sélectionné dans la feuille "Mes Achats".
7. Remplir la quantité souhaitée
Le reste du tableau se remplira automatiquement à partir des informations de la feuille "Mes Achats" !</t>
    </r>
  </si>
  <si>
    <r>
      <t xml:space="preserve">1. Rendez-vous sur la feuille "🖨️ Bon de Commande" et ajoutez votre logo en haut à droite dans le rond bleu, pour se faire :
Insertion -&gt; Image -&gt; Placer sur les cellules -&gt; Cet appareil -&gt; Récupérer votre logo dans les dossiers de votre ordinateur
2. Vérifiez l'ensemble des informations, vos coordonnées, ceux de votre fournisseur, la liste des achats
Tout à dur se remplir automatiquement à partir des informations précédentes.
</t>
    </r>
    <r>
      <rPr>
        <b/>
        <i/>
        <sz val="11"/>
        <color rgb="FF00518B"/>
        <rFont val="Calibri"/>
        <family val="2"/>
        <scheme val="minor"/>
      </rPr>
      <t xml:space="preserve">Une erreur s'est glissée dans le bon de commande, je souhaite le modifier ?
</t>
    </r>
    <r>
      <rPr>
        <b/>
        <sz val="11"/>
        <color theme="1"/>
        <rFont val="Calibri"/>
        <family val="2"/>
        <scheme val="minor"/>
      </rPr>
      <t>Ne modifier PAS cette feuille ! Retournez aux étapes précédentes et vérifiez que les informations ont bien été écrites.</t>
    </r>
    <r>
      <rPr>
        <sz val="11"/>
        <color theme="1"/>
        <rFont val="Calibri"/>
        <family val="2"/>
        <scheme val="minor"/>
      </rPr>
      <t xml:space="preserve">
</t>
    </r>
    <r>
      <rPr>
        <i/>
        <sz val="11"/>
        <color theme="1"/>
        <rFont val="Calibri"/>
        <family val="2"/>
        <scheme val="minor"/>
      </rPr>
      <t xml:space="preserve">Une erreur sur vos coordonnées ? -&gt; Feuille 'Mon entreprise'
Une erreur sur les coordonnées du Fournisseur ? -&gt; Feuille 'Mes fournisseurs'
Sur la TVA d'un produit -&gt;Vérifier la feuille 'Catalogue Fournisseurs'
Le mauvais fournisseur s'affiche ? -&gt; vérifiez votre sélection dans la 'Création - Bon de Commande'
</t>
    </r>
    <r>
      <rPr>
        <sz val="11"/>
        <color theme="1"/>
        <rFont val="Calibri"/>
        <family val="2"/>
        <scheme val="minor"/>
      </rPr>
      <t xml:space="preserve">
3. Pour enregistrer votre feuille au format PDF : Ctrl + P -&gt; Print to PDF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</si>
</sst>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_-* #,##0.00\ &quot;€&quot;_-;\-* #,##0.00\ &quot;€&quot;_-;_-* &quot;-&quot;??\ &quot;€&quot;_-;_-@_-"/>
    <numFmt numFmtId="165" formatCode="#\."/>
    <numFmt numFmtId="166" formatCode="_-* #,##0.00\ [$€-40C]_-;\-* #,##0.00\ [$€-40C]_-;_-* &quot;-&quot;??\ [$€-40C]_-;_-@_-"/>
    <numFmt numFmtId="167" formatCode="000#"/>
    <numFmt numFmtId="168" formatCode="0#&quot; &quot;##&quot; &quot;##&quot; &quot;##&quot; &quot;##"/>
    <numFmt numFmtId="169" formatCode="0000"/>
    <numFmt numFmtId="170" formatCode="#,##0.00\ &quot;€&quot;"/>
    <numFmt numFmtId="171" formatCode="###&quot; &quot;###&quot; &quot;###&quot; &quot;#####"/>
    <numFmt numFmtId="172" formatCode="&quot;SIRET :&quot;&quot; &quot;###&quot; &quot;###&quot; &quot;###&quot; &quot;#####"/>
  </numFmts>
  <fonts count="37" x14ac:knownFonts="1">
    <font>
      <sz val="11"/>
      <color theme="1"/>
      <name val="Calibri"/>
      <family val="2"/>
      <scheme val="minor"/>
    </font>
    <font>
      <sz val="11"/>
      <color theme="1"/>
      <name val="Calibri"/>
      <family val="2"/>
      <scheme val="minor"/>
    </font>
    <font>
      <u/>
      <sz val="11"/>
      <color theme="10"/>
      <name val="Calibri"/>
      <family val="2"/>
      <scheme val="minor"/>
    </font>
    <font>
      <sz val="14"/>
      <color theme="1"/>
      <name val="Calibri"/>
      <family val="2"/>
      <scheme val="minor"/>
    </font>
    <font>
      <i/>
      <sz val="11"/>
      <color theme="1"/>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sz val="12"/>
      <color theme="1"/>
      <name val="Calibri"/>
      <family val="2"/>
    </font>
    <font>
      <b/>
      <sz val="16"/>
      <color theme="0"/>
      <name val="Calibri"/>
      <family val="2"/>
    </font>
    <font>
      <b/>
      <sz val="14"/>
      <color theme="0"/>
      <name val="Calibri"/>
      <family val="2"/>
      <scheme val="minor"/>
    </font>
    <font>
      <sz val="8"/>
      <name val="Calibri"/>
      <family val="2"/>
      <scheme val="minor"/>
    </font>
    <font>
      <i/>
      <sz val="48"/>
      <color rgb="FF00518B"/>
      <name val="Calibri"/>
      <family val="2"/>
      <scheme val="minor"/>
    </font>
    <font>
      <sz val="11"/>
      <color rgb="FF00518B"/>
      <name val="Calibri"/>
      <family val="2"/>
      <scheme val="minor"/>
    </font>
    <font>
      <b/>
      <sz val="16"/>
      <color rgb="FF00518B"/>
      <name val="Calibri"/>
      <family val="2"/>
      <scheme val="minor"/>
    </font>
    <font>
      <b/>
      <sz val="16"/>
      <color theme="1"/>
      <name val="Calibri"/>
      <family val="2"/>
      <scheme val="minor"/>
    </font>
    <font>
      <sz val="16"/>
      <color theme="1"/>
      <name val="Calibri"/>
      <family val="2"/>
      <scheme val="minor"/>
    </font>
    <font>
      <b/>
      <sz val="16"/>
      <color theme="0"/>
      <name val="Calibri"/>
      <family val="2"/>
      <scheme val="minor"/>
    </font>
    <font>
      <b/>
      <sz val="22"/>
      <color rgb="FF00518B"/>
      <name val="Calibri"/>
      <family val="2"/>
      <scheme val="minor"/>
    </font>
    <font>
      <b/>
      <sz val="16"/>
      <name val="Calibri"/>
      <family val="2"/>
      <scheme val="minor"/>
    </font>
    <font>
      <b/>
      <sz val="75"/>
      <color rgb="FF00518B"/>
      <name val="Calibri"/>
      <family val="2"/>
    </font>
    <font>
      <b/>
      <sz val="24"/>
      <color rgb="FF00518B"/>
      <name val="Calibri"/>
      <family val="2"/>
      <scheme val="minor"/>
    </font>
    <font>
      <sz val="24"/>
      <color rgb="FF00518B"/>
      <name val="Calibri"/>
      <family val="2"/>
      <scheme val="minor"/>
    </font>
    <font>
      <sz val="24"/>
      <color theme="1"/>
      <name val="Calibri"/>
      <family val="2"/>
      <scheme val="minor"/>
    </font>
    <font>
      <sz val="18"/>
      <color rgb="FF00518B"/>
      <name val="Calibri"/>
      <family val="2"/>
      <scheme val="minor"/>
    </font>
    <font>
      <sz val="18"/>
      <color theme="1"/>
      <name val="Calibri"/>
      <family val="2"/>
      <scheme val="minor"/>
    </font>
    <font>
      <i/>
      <sz val="18"/>
      <color theme="1"/>
      <name val="Calibri"/>
      <family val="2"/>
      <scheme val="minor"/>
    </font>
    <font>
      <b/>
      <sz val="18"/>
      <color theme="1"/>
      <name val="Calibri"/>
      <family val="2"/>
      <scheme val="minor"/>
    </font>
    <font>
      <b/>
      <u/>
      <sz val="18"/>
      <color theme="1"/>
      <name val="Calibri"/>
      <family val="2"/>
      <scheme val="minor"/>
    </font>
    <font>
      <i/>
      <u/>
      <sz val="11"/>
      <color theme="10"/>
      <name val="Calibri"/>
      <family val="2"/>
      <scheme val="minor"/>
    </font>
    <font>
      <b/>
      <i/>
      <sz val="11"/>
      <color rgb="FF00518B"/>
      <name val="Calibri"/>
      <family val="2"/>
      <scheme val="minor"/>
    </font>
    <font>
      <b/>
      <sz val="11"/>
      <color rgb="FF00518B"/>
      <name val="Calibri"/>
      <family val="2"/>
      <scheme val="minor"/>
    </font>
    <font>
      <i/>
      <sz val="11"/>
      <color theme="0"/>
      <name val="Calibri"/>
      <family val="2"/>
      <scheme val="minor"/>
    </font>
    <font>
      <b/>
      <i/>
      <sz val="11"/>
      <color theme="1"/>
      <name val="Calibri"/>
      <family val="2"/>
      <scheme val="minor"/>
    </font>
    <font>
      <b/>
      <sz val="14"/>
      <color rgb="FF00518B"/>
      <name val="Calibri"/>
      <family val="2"/>
      <scheme val="minor"/>
    </font>
    <font>
      <sz val="11"/>
      <color rgb="FFFFD96D"/>
      <name val="Wingdings"/>
      <charset val="2"/>
    </font>
    <font>
      <b/>
      <i/>
      <sz val="14"/>
      <color rgb="FF00B0F0"/>
      <name val="Calibri"/>
      <family val="2"/>
    </font>
  </fonts>
  <fills count="6">
    <fill>
      <patternFill patternType="none"/>
    </fill>
    <fill>
      <patternFill patternType="gray125"/>
    </fill>
    <fill>
      <patternFill patternType="solid">
        <fgColor rgb="FF00518B"/>
        <bgColor indexed="64"/>
      </patternFill>
    </fill>
    <fill>
      <patternFill patternType="solid">
        <fgColor rgb="FFE1EBFF"/>
        <bgColor indexed="64"/>
      </patternFill>
    </fill>
    <fill>
      <patternFill patternType="solid">
        <fgColor rgb="FFFFF2CC"/>
        <bgColor indexed="64"/>
      </patternFill>
    </fill>
    <fill>
      <patternFill patternType="solid">
        <fgColor theme="0"/>
        <bgColor indexed="64"/>
      </patternFill>
    </fill>
  </fills>
  <borders count="43">
    <border>
      <left/>
      <right/>
      <top/>
      <bottom/>
      <diagonal/>
    </border>
    <border>
      <left/>
      <right/>
      <top style="thin">
        <color rgb="FF00518B"/>
      </top>
      <bottom style="thin">
        <color rgb="FF00518B"/>
      </bottom>
      <diagonal/>
    </border>
    <border>
      <left/>
      <right/>
      <top/>
      <bottom style="thin">
        <color rgb="FF00518B"/>
      </bottom>
      <diagonal/>
    </border>
    <border>
      <left style="thin">
        <color rgb="FF00518B"/>
      </left>
      <right style="thin">
        <color rgb="FF00518B"/>
      </right>
      <top style="thin">
        <color rgb="FF00518B"/>
      </top>
      <bottom style="thin">
        <color rgb="FF00518B"/>
      </bottom>
      <diagonal/>
    </border>
    <border>
      <left style="medium">
        <color rgb="FF00518B"/>
      </left>
      <right/>
      <top style="medium">
        <color rgb="FF00518B"/>
      </top>
      <bottom/>
      <diagonal/>
    </border>
    <border>
      <left/>
      <right style="medium">
        <color rgb="FF00518B"/>
      </right>
      <top style="medium">
        <color rgb="FF00518B"/>
      </top>
      <bottom/>
      <diagonal/>
    </border>
    <border>
      <left style="medium">
        <color rgb="FF00518B"/>
      </left>
      <right/>
      <top/>
      <bottom style="medium">
        <color rgb="FF00518B"/>
      </bottom>
      <diagonal/>
    </border>
    <border>
      <left/>
      <right style="medium">
        <color rgb="FF00518B"/>
      </right>
      <top/>
      <bottom style="medium">
        <color rgb="FF00518B"/>
      </bottom>
      <diagonal/>
    </border>
    <border>
      <left style="medium">
        <color rgb="FF00518B"/>
      </left>
      <right/>
      <top/>
      <bottom/>
      <diagonal/>
    </border>
    <border>
      <left/>
      <right/>
      <top/>
      <bottom style="medium">
        <color rgb="FF00518B"/>
      </bottom>
      <diagonal/>
    </border>
    <border>
      <left style="medium">
        <color rgb="FF00518B"/>
      </left>
      <right/>
      <top style="medium">
        <color rgb="FF00518B"/>
      </top>
      <bottom style="medium">
        <color rgb="FF00518B"/>
      </bottom>
      <diagonal/>
    </border>
    <border>
      <left/>
      <right style="medium">
        <color rgb="FF00518B"/>
      </right>
      <top style="medium">
        <color rgb="FF00518B"/>
      </top>
      <bottom style="medium">
        <color rgb="FF00518B"/>
      </bottom>
      <diagonal/>
    </border>
    <border>
      <left/>
      <right/>
      <top style="thin">
        <color rgb="FF00518B"/>
      </top>
      <bottom/>
      <diagonal/>
    </border>
    <border>
      <left style="thin">
        <color rgb="FF00518B"/>
      </left>
      <right style="thin">
        <color rgb="FF00518B"/>
      </right>
      <top/>
      <bottom style="thin">
        <color rgb="FF00518B"/>
      </bottom>
      <diagonal/>
    </border>
    <border>
      <left/>
      <right style="medium">
        <color rgb="FF00518B"/>
      </right>
      <top/>
      <bottom/>
      <diagonal/>
    </border>
    <border>
      <left style="thin">
        <color rgb="FF00518B"/>
      </left>
      <right/>
      <top style="thin">
        <color rgb="FF00518B"/>
      </top>
      <bottom/>
      <diagonal/>
    </border>
    <border>
      <left/>
      <right style="thin">
        <color rgb="FF00518B"/>
      </right>
      <top style="thin">
        <color rgb="FF00518B"/>
      </top>
      <bottom/>
      <diagonal/>
    </border>
    <border>
      <left style="thick">
        <color rgb="FF00518B"/>
      </left>
      <right/>
      <top/>
      <bottom style="thin">
        <color rgb="FF00518B"/>
      </bottom>
      <diagonal/>
    </border>
    <border>
      <left style="thick">
        <color rgb="FF00518B"/>
      </left>
      <right/>
      <top/>
      <bottom/>
      <diagonal/>
    </border>
    <border>
      <left/>
      <right/>
      <top style="thick">
        <color rgb="FF00518B"/>
      </top>
      <bottom style="thin">
        <color rgb="FF00518B"/>
      </bottom>
      <diagonal/>
    </border>
    <border>
      <left style="thin">
        <color rgb="FF00518B"/>
      </left>
      <right style="thin">
        <color rgb="FF00518B"/>
      </right>
      <top style="thick">
        <color rgb="FF00518B"/>
      </top>
      <bottom style="thin">
        <color rgb="FF00518B"/>
      </bottom>
      <diagonal/>
    </border>
    <border>
      <left/>
      <right style="thick">
        <color rgb="FF00518B"/>
      </right>
      <top/>
      <bottom/>
      <diagonal/>
    </border>
    <border>
      <left style="thin">
        <color rgb="FF00518B"/>
      </left>
      <right style="thick">
        <color rgb="FF00518B"/>
      </right>
      <top/>
      <bottom style="thin">
        <color rgb="FF00518B"/>
      </bottom>
      <diagonal/>
    </border>
    <border>
      <left style="thin">
        <color rgb="FF00518B"/>
      </left>
      <right style="thick">
        <color rgb="FF00518B"/>
      </right>
      <top style="thin">
        <color rgb="FF00518B"/>
      </top>
      <bottom style="thin">
        <color rgb="FF00518B"/>
      </bottom>
      <diagonal/>
    </border>
    <border>
      <left style="thin">
        <color rgb="FF00518B"/>
      </left>
      <right style="thick">
        <color rgb="FF00518B"/>
      </right>
      <top style="thin">
        <color rgb="FF00518B"/>
      </top>
      <bottom style="thick">
        <color rgb="FF00518B"/>
      </bottom>
      <diagonal/>
    </border>
    <border>
      <left style="thin">
        <color rgb="FF00518B"/>
      </left>
      <right/>
      <top/>
      <bottom style="thin">
        <color rgb="FF00518B"/>
      </bottom>
      <diagonal/>
    </border>
    <border>
      <left/>
      <right/>
      <top style="medium">
        <color rgb="FF00518B"/>
      </top>
      <bottom/>
      <diagonal/>
    </border>
    <border>
      <left/>
      <right style="thin">
        <color theme="4"/>
      </right>
      <top/>
      <bottom/>
      <diagonal/>
    </border>
    <border>
      <left style="thin">
        <color rgb="FF00518B"/>
      </left>
      <right style="thin">
        <color theme="4"/>
      </right>
      <top/>
      <bottom style="thin">
        <color rgb="FF00518B"/>
      </bottom>
      <diagonal/>
    </border>
    <border>
      <left style="thin">
        <color rgb="FF00518B"/>
      </left>
      <right style="thin">
        <color theme="4"/>
      </right>
      <top style="thin">
        <color rgb="FF00518B"/>
      </top>
      <bottom style="thin">
        <color rgb="FF00518B"/>
      </bottom>
      <diagonal/>
    </border>
    <border>
      <left style="thin">
        <color theme="4"/>
      </left>
      <right/>
      <top/>
      <bottom/>
      <diagonal/>
    </border>
    <border>
      <left style="thin">
        <color theme="4"/>
      </left>
      <right style="thin">
        <color rgb="FF00518B"/>
      </right>
      <top/>
      <bottom style="thin">
        <color rgb="FF00518B"/>
      </bottom>
      <diagonal/>
    </border>
    <border>
      <left/>
      <right style="thin">
        <color rgb="FF00518B"/>
      </right>
      <top/>
      <bottom style="thin">
        <color rgb="FF00518B"/>
      </bottom>
      <diagonal/>
    </border>
    <border>
      <left style="thin">
        <color rgb="FFFFD96D"/>
      </left>
      <right style="thin">
        <color rgb="FFFFD96D"/>
      </right>
      <top style="thin">
        <color rgb="FFFFD96D"/>
      </top>
      <bottom style="thin">
        <color rgb="FFFFD96D"/>
      </bottom>
      <diagonal/>
    </border>
    <border>
      <left/>
      <right style="thick">
        <color rgb="FF00518B"/>
      </right>
      <top/>
      <bottom style="thin">
        <color rgb="FFFFD96D"/>
      </bottom>
      <diagonal/>
    </border>
    <border>
      <left/>
      <right style="thick">
        <color rgb="FF00518B"/>
      </right>
      <top/>
      <bottom style="thin">
        <color rgb="FF00518B"/>
      </bottom>
      <diagonal/>
    </border>
    <border>
      <left/>
      <right/>
      <top/>
      <bottom style="thin">
        <color rgb="FFFFD96D"/>
      </bottom>
      <diagonal/>
    </border>
    <border>
      <left/>
      <right/>
      <top style="thin">
        <color rgb="FFFFD96D"/>
      </top>
      <bottom style="thin">
        <color rgb="FF00518B"/>
      </bottom>
      <diagonal/>
    </border>
    <border>
      <left/>
      <right style="thick">
        <color rgb="FF00518B"/>
      </right>
      <top style="thin">
        <color rgb="FFFFD96D"/>
      </top>
      <bottom style="thin">
        <color rgb="FF00518B"/>
      </bottom>
      <diagonal/>
    </border>
    <border>
      <left/>
      <right/>
      <top style="thin">
        <color rgb="FFFFD96D"/>
      </top>
      <bottom style="thin">
        <color rgb="FFFFD96D"/>
      </bottom>
      <diagonal/>
    </border>
    <border>
      <left style="thin">
        <color theme="8" tint="0.79998168889431442"/>
      </left>
      <right/>
      <top style="thin">
        <color theme="8" tint="0.79998168889431442"/>
      </top>
      <bottom style="thin">
        <color theme="8" tint="0.79998168889431442"/>
      </bottom>
      <diagonal/>
    </border>
    <border>
      <left/>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cellStyleXfs>
  <cellXfs count="146">
    <xf numFmtId="0" fontId="0" fillId="0" borderId="0" xfId="0"/>
    <xf numFmtId="0" fontId="8" fillId="2" borderId="0" xfId="4" applyFont="1" applyFill="1" applyAlignment="1">
      <alignment vertical="center"/>
    </xf>
    <xf numFmtId="0" fontId="0" fillId="0" borderId="0" xfId="0" applyAlignment="1">
      <alignment horizontal="left" vertical="center"/>
    </xf>
    <xf numFmtId="0" fontId="5" fillId="2" borderId="0" xfId="0" applyFont="1" applyFill="1"/>
    <xf numFmtId="0" fontId="5" fillId="0" borderId="0" xfId="0" applyFont="1"/>
    <xf numFmtId="169" fontId="6" fillId="0" borderId="0" xfId="0" applyNumberFormat="1" applyFont="1" applyAlignment="1">
      <alignment horizontal="center"/>
    </xf>
    <xf numFmtId="0" fontId="7" fillId="0" borderId="0" xfId="0" applyFont="1" applyAlignment="1">
      <alignment horizontal="left" vertical="center"/>
    </xf>
    <xf numFmtId="0" fontId="7" fillId="0" borderId="0" xfId="0" applyFont="1"/>
    <xf numFmtId="0" fontId="10" fillId="2" borderId="0" xfId="0" applyFont="1" applyFill="1" applyAlignment="1">
      <alignment horizontal="left" vertical="center"/>
    </xf>
    <xf numFmtId="0" fontId="10" fillId="0" borderId="0" xfId="0" applyFont="1" applyAlignment="1">
      <alignment horizontal="left" vertical="center"/>
    </xf>
    <xf numFmtId="0" fontId="4" fillId="0" borderId="0" xfId="0" applyFont="1" applyAlignment="1">
      <alignment horizontal="left" vertical="center"/>
    </xf>
    <xf numFmtId="0" fontId="0" fillId="0" borderId="4" xfId="0" applyBorder="1"/>
    <xf numFmtId="0" fontId="0" fillId="0" borderId="26" xfId="0" applyBorder="1"/>
    <xf numFmtId="0" fontId="0" fillId="0" borderId="5" xfId="0" applyBorder="1"/>
    <xf numFmtId="0" fontId="0" fillId="0" borderId="8" xfId="0" applyBorder="1"/>
    <xf numFmtId="0" fontId="0" fillId="0" borderId="14" xfId="0" applyBorder="1"/>
    <xf numFmtId="0" fontId="0" fillId="0" borderId="6" xfId="0" applyBorder="1"/>
    <xf numFmtId="0" fontId="0" fillId="0" borderId="9" xfId="0" applyBorder="1"/>
    <xf numFmtId="0" fontId="0" fillId="0" borderId="7" xfId="0" applyBorder="1"/>
    <xf numFmtId="0" fontId="0" fillId="0" borderId="0" xfId="0" applyAlignment="1">
      <alignment horizontal="center"/>
    </xf>
    <xf numFmtId="170" fontId="15" fillId="0" borderId="13" xfId="0" applyNumberFormat="1" applyFont="1" applyBorder="1" applyAlignment="1">
      <alignment horizontal="center" vertical="center"/>
    </xf>
    <xf numFmtId="170" fontId="15" fillId="3" borderId="31" xfId="0" applyNumberFormat="1" applyFont="1" applyFill="1" applyBorder="1" applyAlignment="1">
      <alignment horizontal="center" vertical="center"/>
    </xf>
    <xf numFmtId="9" fontId="15" fillId="3" borderId="13" xfId="2" applyFont="1" applyFill="1" applyBorder="1" applyAlignment="1" applyProtection="1">
      <alignment horizontal="center" vertical="center"/>
    </xf>
    <xf numFmtId="170" fontId="15" fillId="3" borderId="13" xfId="2" applyNumberFormat="1" applyFont="1" applyFill="1" applyBorder="1" applyAlignment="1" applyProtection="1">
      <alignment horizontal="center" vertical="center"/>
    </xf>
    <xf numFmtId="0" fontId="12" fillId="0" borderId="0" xfId="0" applyFont="1"/>
    <xf numFmtId="0" fontId="18" fillId="0" borderId="0" xfId="0" applyFont="1"/>
    <xf numFmtId="0" fontId="13" fillId="0" borderId="0" xfId="0" applyFont="1"/>
    <xf numFmtId="0" fontId="3" fillId="0" borderId="0" xfId="0" applyFont="1"/>
    <xf numFmtId="170" fontId="15" fillId="0" borderId="0" xfId="0" applyNumberFormat="1" applyFont="1" applyAlignment="1">
      <alignment horizontal="center" vertical="center"/>
    </xf>
    <xf numFmtId="0" fontId="15" fillId="0" borderId="0" xfId="0" applyFont="1"/>
    <xf numFmtId="0" fontId="16" fillId="0" borderId="0" xfId="0" applyFont="1"/>
    <xf numFmtId="14" fontId="16" fillId="0" borderId="0" xfId="0" applyNumberFormat="1" applyFont="1" applyAlignment="1">
      <alignment horizontal="left"/>
    </xf>
    <xf numFmtId="0" fontId="14" fillId="0" borderId="0" xfId="0" applyFont="1"/>
    <xf numFmtId="0" fontId="19" fillId="0" borderId="0" xfId="0" applyFont="1" applyAlignment="1">
      <alignment horizontal="left"/>
    </xf>
    <xf numFmtId="0" fontId="3" fillId="3" borderId="28" xfId="0" applyFont="1" applyFill="1" applyBorder="1" applyAlignment="1">
      <alignment horizontal="center" vertical="center"/>
    </xf>
    <xf numFmtId="0" fontId="3" fillId="0" borderId="0" xfId="0" applyFont="1" applyAlignment="1">
      <alignment horizontal="center" vertical="center"/>
    </xf>
    <xf numFmtId="170" fontId="3" fillId="3" borderId="31" xfId="0" applyNumberFormat="1" applyFont="1" applyFill="1" applyBorder="1" applyAlignment="1">
      <alignment horizontal="center" vertical="center"/>
    </xf>
    <xf numFmtId="170" fontId="3" fillId="0" borderId="0" xfId="2" applyNumberFormat="1" applyFont="1" applyFill="1" applyBorder="1" applyAlignment="1" applyProtection="1">
      <alignment horizontal="center" vertical="center"/>
    </xf>
    <xf numFmtId="9" fontId="3" fillId="3" borderId="13" xfId="2" applyFont="1" applyFill="1" applyBorder="1" applyAlignment="1" applyProtection="1">
      <alignment horizontal="center" vertical="center"/>
    </xf>
    <xf numFmtId="170" fontId="3" fillId="3" borderId="13" xfId="2" applyNumberFormat="1" applyFont="1" applyFill="1" applyBorder="1" applyAlignment="1" applyProtection="1">
      <alignment horizontal="center" vertical="center"/>
    </xf>
    <xf numFmtId="0" fontId="3" fillId="0" borderId="29" xfId="0" applyFont="1" applyBorder="1" applyAlignment="1">
      <alignment horizontal="center" vertical="center"/>
    </xf>
    <xf numFmtId="170" fontId="3" fillId="0" borderId="31" xfId="0" applyNumberFormat="1" applyFont="1" applyBorder="1" applyAlignment="1">
      <alignment horizontal="center" vertical="center"/>
    </xf>
    <xf numFmtId="9" fontId="3" fillId="0" borderId="13" xfId="2" applyFont="1" applyFill="1" applyBorder="1" applyAlignment="1" applyProtection="1">
      <alignment horizontal="center" vertical="center"/>
    </xf>
    <xf numFmtId="170" fontId="3" fillId="0" borderId="13" xfId="2" applyNumberFormat="1" applyFont="1" applyFill="1" applyBorder="1" applyAlignment="1" applyProtection="1">
      <alignment horizontal="center" vertical="center"/>
    </xf>
    <xf numFmtId="0" fontId="3" fillId="3" borderId="3" xfId="0" applyFont="1" applyFill="1" applyBorder="1" applyAlignment="1">
      <alignment horizontal="center" vertical="center"/>
    </xf>
    <xf numFmtId="0" fontId="3" fillId="0" borderId="3" xfId="0" applyFont="1" applyBorder="1" applyAlignment="1">
      <alignment horizontal="center" vertical="center"/>
    </xf>
    <xf numFmtId="0" fontId="17" fillId="2" borderId="0" xfId="0" applyFont="1" applyFill="1" applyAlignment="1">
      <alignment horizontal="center" vertical="center"/>
    </xf>
    <xf numFmtId="0" fontId="17" fillId="2" borderId="27" xfId="0" applyFont="1" applyFill="1" applyBorder="1" applyAlignment="1">
      <alignment horizontal="center" vertical="center"/>
    </xf>
    <xf numFmtId="0" fontId="17" fillId="0" borderId="0" xfId="0" applyFont="1" applyAlignment="1">
      <alignment horizontal="center" vertical="center"/>
    </xf>
    <xf numFmtId="0" fontId="17" fillId="2" borderId="30" xfId="0" applyFont="1" applyFill="1" applyBorder="1" applyAlignment="1">
      <alignment horizontal="center" vertical="center"/>
    </xf>
    <xf numFmtId="0" fontId="3" fillId="3" borderId="25" xfId="0" applyFont="1" applyFill="1" applyBorder="1" applyAlignment="1">
      <alignment horizontal="left" vertical="center" wrapText="1"/>
    </xf>
    <xf numFmtId="0" fontId="3" fillId="0" borderId="25" xfId="0" applyFont="1" applyBorder="1" applyAlignment="1">
      <alignment horizontal="left" vertical="center" wrapText="1"/>
    </xf>
    <xf numFmtId="0" fontId="21" fillId="0" borderId="0" xfId="0" applyFont="1"/>
    <xf numFmtId="0" fontId="22" fillId="0" borderId="0" xfId="0" applyFont="1"/>
    <xf numFmtId="0" fontId="23" fillId="0" borderId="0" xfId="0" applyFont="1"/>
    <xf numFmtId="0" fontId="24" fillId="0" borderId="0" xfId="0" applyFont="1" applyAlignment="1">
      <alignment vertical="center"/>
    </xf>
    <xf numFmtId="0" fontId="25" fillId="0" borderId="0" xfId="0" applyFont="1" applyAlignment="1">
      <alignment horizontal="left" vertical="center"/>
    </xf>
    <xf numFmtId="0" fontId="26" fillId="0" borderId="0" xfId="0" applyFont="1" applyAlignment="1">
      <alignment horizontal="left" vertical="center"/>
    </xf>
    <xf numFmtId="0" fontId="26" fillId="0" borderId="0" xfId="0" applyFont="1" applyAlignment="1">
      <alignment vertical="center"/>
    </xf>
    <xf numFmtId="0" fontId="27" fillId="0" borderId="0" xfId="0" applyFont="1" applyAlignment="1">
      <alignment vertical="center"/>
    </xf>
    <xf numFmtId="0" fontId="25" fillId="0" borderId="0" xfId="0" applyFont="1"/>
    <xf numFmtId="0" fontId="20" fillId="0" borderId="0" xfId="0" applyFont="1"/>
    <xf numFmtId="0" fontId="3" fillId="0" borderId="0" xfId="0" applyFont="1" applyAlignment="1">
      <alignment vertical="center" wrapText="1"/>
    </xf>
    <xf numFmtId="0" fontId="28" fillId="0" borderId="0" xfId="0" applyFont="1"/>
    <xf numFmtId="168" fontId="24" fillId="0" borderId="0" xfId="0" applyNumberFormat="1" applyFont="1" applyAlignment="1">
      <alignment vertical="center"/>
    </xf>
    <xf numFmtId="172" fontId="27" fillId="0" borderId="0" xfId="0" applyNumberFormat="1" applyFont="1" applyAlignment="1">
      <alignment horizontal="left" vertical="center"/>
    </xf>
    <xf numFmtId="0" fontId="3" fillId="0" borderId="0" xfId="0" applyFont="1" applyAlignment="1">
      <alignment horizontal="left" vertical="center"/>
    </xf>
    <xf numFmtId="0" fontId="0" fillId="0" borderId="0" xfId="0" applyAlignment="1">
      <alignment horizontal="left" wrapText="1"/>
    </xf>
    <xf numFmtId="167" fontId="0" fillId="0" borderId="0" xfId="0" applyNumberFormat="1" applyAlignment="1">
      <alignment horizontal="center"/>
    </xf>
    <xf numFmtId="0" fontId="2" fillId="0" borderId="0" xfId="3" applyAlignment="1">
      <alignment horizontal="center"/>
    </xf>
    <xf numFmtId="171" fontId="0" fillId="0" borderId="0" xfId="0" applyNumberFormat="1" applyAlignment="1">
      <alignment horizontal="center"/>
    </xf>
    <xf numFmtId="0" fontId="0" fillId="0" borderId="0" xfId="0" applyAlignment="1">
      <alignment wrapText="1"/>
    </xf>
    <xf numFmtId="166" fontId="0" fillId="0" borderId="0" xfId="0" applyNumberFormat="1"/>
    <xf numFmtId="9" fontId="0" fillId="0" borderId="0" xfId="2" applyFont="1"/>
    <xf numFmtId="0" fontId="0" fillId="0" borderId="0" xfId="0" applyAlignment="1">
      <alignment horizontal="left" vertical="center" wrapText="1"/>
    </xf>
    <xf numFmtId="9" fontId="0" fillId="0" borderId="0" xfId="2" applyFont="1" applyAlignment="1">
      <alignment horizontal="left" vertical="center" wrapText="1"/>
    </xf>
    <xf numFmtId="0" fontId="5" fillId="2" borderId="0" xfId="0" applyFont="1" applyFill="1" applyAlignment="1">
      <alignment horizontal="center" vertical="center"/>
    </xf>
    <xf numFmtId="169" fontId="0" fillId="0" borderId="0" xfId="0" applyNumberFormat="1"/>
    <xf numFmtId="0" fontId="31" fillId="0" borderId="2" xfId="0" applyFont="1" applyBorder="1" applyAlignment="1">
      <alignment horizontal="center"/>
    </xf>
    <xf numFmtId="0" fontId="5" fillId="2" borderId="0" xfId="0" applyFont="1" applyFill="1" applyAlignment="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6" xfId="0" applyBorder="1" applyAlignment="1">
      <alignment horizontal="center" vertical="center"/>
    </xf>
    <xf numFmtId="0" fontId="0" fillId="0" borderId="0" xfId="0" applyAlignment="1" applyProtection="1">
      <alignment horizontal="center" vertical="center"/>
      <protection locked="0"/>
    </xf>
    <xf numFmtId="0" fontId="0" fillId="0" borderId="32" xfId="0" applyBorder="1" applyAlignment="1">
      <alignment horizontal="center" vertical="center"/>
    </xf>
    <xf numFmtId="0" fontId="5" fillId="2" borderId="0" xfId="0" applyFont="1" applyFill="1" applyAlignment="1">
      <alignment vertical="center" wrapText="1"/>
    </xf>
    <xf numFmtId="0" fontId="0" fillId="0" borderId="6" xfId="0" applyBorder="1" applyAlignment="1">
      <alignment horizontal="center" vertical="center"/>
    </xf>
    <xf numFmtId="169" fontId="0" fillId="0" borderId="7" xfId="0" applyNumberFormat="1" applyBorder="1" applyAlignment="1">
      <alignment horizontal="center" vertical="center"/>
    </xf>
    <xf numFmtId="165" fontId="0" fillId="0" borderId="0" xfId="0" applyNumberFormat="1" applyAlignment="1">
      <alignment horizontal="center" vertical="center"/>
    </xf>
    <xf numFmtId="170" fontId="0" fillId="0" borderId="17" xfId="0" applyNumberFormat="1" applyBorder="1" applyAlignment="1">
      <alignment horizontal="center" vertical="center"/>
    </xf>
    <xf numFmtId="170" fontId="0" fillId="0" borderId="13" xfId="2" applyNumberFormat="1" applyFont="1" applyBorder="1" applyAlignment="1">
      <alignment horizontal="center" vertical="center"/>
    </xf>
    <xf numFmtId="9" fontId="0" fillId="0" borderId="2" xfId="2" applyFont="1" applyBorder="1" applyAlignment="1">
      <alignment horizontal="center" vertical="center"/>
    </xf>
    <xf numFmtId="170" fontId="0" fillId="0" borderId="2" xfId="1" applyNumberFormat="1" applyFont="1" applyBorder="1" applyAlignment="1">
      <alignment horizontal="center" vertical="center"/>
    </xf>
    <xf numFmtId="170" fontId="0" fillId="0" borderId="22" xfId="0" applyNumberFormat="1" applyBorder="1" applyAlignment="1">
      <alignment horizontal="center" vertical="center"/>
    </xf>
    <xf numFmtId="170" fontId="0" fillId="0" borderId="1" xfId="1" applyNumberFormat="1" applyFont="1" applyBorder="1" applyAlignment="1">
      <alignment horizontal="center" vertical="center"/>
    </xf>
    <xf numFmtId="170" fontId="0" fillId="0" borderId="23" xfId="0" applyNumberFormat="1" applyBorder="1" applyAlignment="1">
      <alignment horizontal="center" vertical="center"/>
    </xf>
    <xf numFmtId="2" fontId="0" fillId="0" borderId="0" xfId="0" applyNumberFormat="1"/>
    <xf numFmtId="170" fontId="0" fillId="0" borderId="12" xfId="1" applyNumberFormat="1" applyFont="1" applyBorder="1" applyAlignment="1">
      <alignment horizontal="center" vertical="center"/>
    </xf>
    <xf numFmtId="170" fontId="0" fillId="0" borderId="24" xfId="0" applyNumberFormat="1" applyBorder="1" applyAlignment="1">
      <alignment horizontal="center" vertical="center"/>
    </xf>
    <xf numFmtId="0" fontId="5" fillId="2" borderId="19" xfId="0" applyFont="1" applyFill="1" applyBorder="1" applyAlignment="1">
      <alignment horizontal="center" vertical="center"/>
    </xf>
    <xf numFmtId="170" fontId="6" fillId="0" borderId="19" xfId="0" applyNumberFormat="1" applyFont="1" applyBorder="1" applyAlignment="1">
      <alignment horizontal="center" vertical="center"/>
    </xf>
    <xf numFmtId="170" fontId="5" fillId="2" borderId="19" xfId="0" applyNumberFormat="1" applyFont="1" applyFill="1" applyBorder="1" applyAlignment="1">
      <alignment horizontal="center" vertical="center"/>
    </xf>
    <xf numFmtId="170" fontId="0" fillId="0" borderId="19" xfId="0" applyNumberFormat="1" applyBorder="1" applyAlignment="1">
      <alignment horizontal="center" vertical="center"/>
    </xf>
    <xf numFmtId="170" fontId="6" fillId="0" borderId="20" xfId="0" applyNumberFormat="1" applyFont="1" applyBorder="1" applyAlignment="1">
      <alignment horizontal="center" vertical="center"/>
    </xf>
    <xf numFmtId="0" fontId="5" fillId="2" borderId="18" xfId="0" applyFont="1" applyFill="1" applyBorder="1" applyAlignment="1">
      <alignment horizontal="center" vertical="center"/>
    </xf>
    <xf numFmtId="0" fontId="5" fillId="2" borderId="21" xfId="0" applyFont="1" applyFill="1" applyBorder="1" applyAlignment="1">
      <alignment horizontal="center" vertical="center"/>
    </xf>
    <xf numFmtId="0" fontId="0" fillId="0" borderId="0" xfId="0" applyAlignment="1">
      <alignment vertical="center"/>
    </xf>
    <xf numFmtId="0" fontId="0" fillId="4" borderId="2" xfId="0" applyFill="1" applyBorder="1" applyAlignment="1" applyProtection="1">
      <alignment horizontal="left" vertical="center" wrapText="1"/>
      <protection locked="0"/>
    </xf>
    <xf numFmtId="0" fontId="31" fillId="0" borderId="0" xfId="0" applyFont="1" applyAlignment="1">
      <alignment horizontal="center"/>
    </xf>
    <xf numFmtId="167" fontId="0" fillId="4" borderId="33" xfId="0" applyNumberFormat="1" applyFill="1" applyBorder="1" applyAlignment="1" applyProtection="1">
      <alignment horizontal="center" vertical="center"/>
      <protection locked="0"/>
    </xf>
    <xf numFmtId="0" fontId="0" fillId="4" borderId="33" xfId="0" applyFill="1" applyBorder="1" applyAlignment="1" applyProtection="1">
      <alignment horizontal="center" vertical="center"/>
      <protection locked="0"/>
    </xf>
    <xf numFmtId="0" fontId="5" fillId="2" borderId="4" xfId="0" applyFont="1" applyFill="1" applyBorder="1" applyAlignment="1">
      <alignment vertical="center"/>
    </xf>
    <xf numFmtId="0" fontId="5" fillId="2" borderId="6" xfId="0" applyFont="1" applyFill="1" applyBorder="1" applyAlignment="1">
      <alignment vertical="center"/>
    </xf>
    <xf numFmtId="14" fontId="0" fillId="4" borderId="33" xfId="0" applyNumberFormat="1" applyFill="1" applyBorder="1" applyAlignment="1" applyProtection="1">
      <alignment horizontal="center" vertical="center"/>
      <protection locked="0"/>
    </xf>
    <xf numFmtId="0" fontId="0" fillId="4" borderId="35" xfId="0" applyFill="1" applyBorder="1" applyAlignment="1" applyProtection="1">
      <alignment horizontal="center" vertical="center"/>
      <protection locked="0"/>
    </xf>
    <xf numFmtId="0" fontId="0" fillId="4" borderId="36" xfId="0" applyFill="1" applyBorder="1" applyAlignment="1" applyProtection="1">
      <alignment horizontal="left" vertical="center" wrapText="1"/>
      <protection locked="0"/>
    </xf>
    <xf numFmtId="0" fontId="0" fillId="4" borderId="34" xfId="0" applyFill="1" applyBorder="1" applyAlignment="1" applyProtection="1">
      <alignment horizontal="center" vertical="center"/>
      <protection locked="0"/>
    </xf>
    <xf numFmtId="0" fontId="0" fillId="4" borderId="37" xfId="0" applyFill="1" applyBorder="1" applyAlignment="1" applyProtection="1">
      <alignment horizontal="left" vertical="center" wrapText="1"/>
      <protection locked="0"/>
    </xf>
    <xf numFmtId="0" fontId="0" fillId="4" borderId="38" xfId="0" applyFill="1" applyBorder="1" applyAlignment="1" applyProtection="1">
      <alignment horizontal="center" vertical="center"/>
      <protection locked="0"/>
    </xf>
    <xf numFmtId="168" fontId="0" fillId="0" borderId="0" xfId="0" applyNumberFormat="1" applyAlignment="1">
      <alignment horizontal="center"/>
    </xf>
    <xf numFmtId="0" fontId="4" fillId="0" borderId="0" xfId="0" applyFont="1" applyAlignment="1">
      <alignment wrapText="1"/>
    </xf>
    <xf numFmtId="0" fontId="34" fillId="3" borderId="0" xfId="0" applyFont="1" applyFill="1"/>
    <xf numFmtId="168" fontId="4" fillId="0" borderId="0" xfId="0" applyNumberFormat="1" applyFont="1" applyAlignment="1">
      <alignment horizontal="left" vertical="center"/>
    </xf>
    <xf numFmtId="0" fontId="29" fillId="0" borderId="0" xfId="3" applyFont="1" applyFill="1" applyBorder="1" applyAlignment="1">
      <alignment horizontal="left" vertical="center"/>
    </xf>
    <xf numFmtId="3" fontId="4" fillId="0" borderId="0" xfId="0" applyNumberFormat="1" applyFont="1" applyAlignment="1">
      <alignment horizontal="left" vertical="center"/>
    </xf>
    <xf numFmtId="0" fontId="4" fillId="4" borderId="39" xfId="0" applyFont="1" applyFill="1" applyBorder="1" applyAlignment="1">
      <alignment horizontal="left" vertical="center"/>
    </xf>
    <xf numFmtId="168" fontId="4" fillId="4" borderId="39" xfId="0" applyNumberFormat="1" applyFont="1" applyFill="1" applyBorder="1" applyAlignment="1">
      <alignment horizontal="left" vertical="center"/>
    </xf>
    <xf numFmtId="0" fontId="29" fillId="4" borderId="39" xfId="3" applyFont="1" applyFill="1" applyBorder="1" applyAlignment="1">
      <alignment horizontal="left" vertical="center"/>
    </xf>
    <xf numFmtId="171" fontId="4" fillId="4" borderId="39" xfId="0" applyNumberFormat="1" applyFont="1" applyFill="1" applyBorder="1" applyAlignment="1">
      <alignment horizontal="left" vertical="center"/>
    </xf>
    <xf numFmtId="0" fontId="9" fillId="2" borderId="0" xfId="4" applyFont="1" applyFill="1" applyAlignment="1">
      <alignment vertical="center"/>
    </xf>
    <xf numFmtId="0" fontId="36" fillId="5" borderId="40" xfId="4" applyFont="1" applyFill="1" applyBorder="1" applyAlignment="1">
      <alignment horizontal="center" vertical="center"/>
    </xf>
    <xf numFmtId="0" fontId="36" fillId="5" borderId="41" xfId="4" applyFont="1" applyFill="1" applyBorder="1" applyAlignment="1">
      <alignment horizontal="center" vertical="center"/>
    </xf>
    <xf numFmtId="0" fontId="36" fillId="5" borderId="42" xfId="4" applyFont="1" applyFill="1" applyBorder="1" applyAlignment="1">
      <alignment horizontal="center" vertical="center"/>
    </xf>
    <xf numFmtId="0" fontId="17" fillId="2" borderId="0" xfId="0" applyFont="1" applyFill="1" applyAlignment="1">
      <alignment horizontal="left"/>
    </xf>
    <xf numFmtId="0" fontId="30" fillId="0" borderId="0" xfId="0" applyFont="1" applyAlignment="1">
      <alignment horizontal="left" vertical="center"/>
    </xf>
    <xf numFmtId="0" fontId="33" fillId="0" borderId="15" xfId="0" applyFont="1" applyBorder="1" applyAlignment="1">
      <alignment horizontal="center" vertical="center"/>
    </xf>
    <xf numFmtId="0" fontId="33" fillId="0" borderId="12" xfId="0" applyFont="1" applyBorder="1" applyAlignment="1">
      <alignment horizontal="center" vertical="center"/>
    </xf>
    <xf numFmtId="0" fontId="33" fillId="0" borderId="16" xfId="0" applyFont="1" applyBorder="1" applyAlignment="1">
      <alignment horizontal="center" vertical="center"/>
    </xf>
    <xf numFmtId="0" fontId="10" fillId="2" borderId="4" xfId="0" applyFont="1" applyFill="1" applyBorder="1" applyAlignment="1">
      <alignment horizontal="left" vertical="center"/>
    </xf>
    <xf numFmtId="0" fontId="10" fillId="2" borderId="5" xfId="0" applyFont="1" applyFill="1" applyBorder="1" applyAlignment="1">
      <alignment horizontal="left" vertical="center"/>
    </xf>
    <xf numFmtId="0" fontId="10" fillId="2" borderId="6" xfId="0" applyFont="1" applyFill="1" applyBorder="1" applyAlignment="1">
      <alignment horizontal="left" vertical="center"/>
    </xf>
    <xf numFmtId="0" fontId="10" fillId="2" borderId="7" xfId="0" applyFont="1" applyFill="1" applyBorder="1" applyAlignment="1">
      <alignment horizontal="left" vertical="center"/>
    </xf>
    <xf numFmtId="0" fontId="32" fillId="2" borderId="10" xfId="0" applyFont="1" applyFill="1" applyBorder="1" applyAlignment="1">
      <alignment horizontal="center" vertical="center"/>
    </xf>
    <xf numFmtId="0" fontId="32" fillId="2" borderId="11" xfId="0" applyFont="1" applyFill="1" applyBorder="1" applyAlignment="1">
      <alignment horizontal="center" vertical="center"/>
    </xf>
    <xf numFmtId="0" fontId="0" fillId="4" borderId="33" xfId="0" applyFill="1" applyBorder="1" applyAlignment="1" applyProtection="1">
      <alignment horizontal="center" vertical="center" wrapText="1"/>
      <protection locked="0"/>
    </xf>
    <xf numFmtId="0" fontId="3" fillId="0" borderId="0" xfId="0" applyFont="1" applyAlignment="1">
      <alignment horizontal="left" vertical="center" wrapText="1"/>
    </xf>
  </cellXfs>
  <cellStyles count="5">
    <cellStyle name="Lien hypertexte" xfId="3" builtinId="8"/>
    <cellStyle name="Monétaire" xfId="1" builtinId="4"/>
    <cellStyle name="Normal" xfId="0" builtinId="0"/>
    <cellStyle name="Normal 2" xfId="4" xr:uid="{92A6A09F-D291-4F4C-91BE-A919DE570931}"/>
    <cellStyle name="Pourcentage" xfId="2" builtinId="5"/>
  </cellStyles>
  <dxfs count="37">
    <dxf>
      <font>
        <b/>
        <i val="0"/>
        <color rgb="FF00518B"/>
      </font>
      <fill>
        <gradientFill degree="90">
          <stop position="0">
            <color theme="0"/>
          </stop>
          <stop position="1">
            <color rgb="FFE1EBFF"/>
          </stop>
        </gradientFill>
      </fill>
      <border>
        <left style="thin">
          <color rgb="FF00518B"/>
        </left>
        <right style="thin">
          <color rgb="FF00518B"/>
        </right>
        <top style="thin">
          <color rgb="FF00518B"/>
        </top>
        <bottom style="thin">
          <color rgb="FF00518B"/>
        </bottom>
      </border>
    </dxf>
    <dxf>
      <font>
        <b/>
        <i val="0"/>
        <color theme="0"/>
      </font>
      <fill>
        <patternFill patternType="solid">
          <bgColor rgb="FF00518B"/>
        </patternFill>
      </fill>
      <border>
        <left style="thin">
          <color rgb="FF00518B"/>
        </left>
        <right style="thin">
          <color rgb="FF00518B"/>
        </right>
        <top style="thin">
          <color rgb="FF00518B"/>
        </top>
        <bottom style="thin">
          <color rgb="FF00518B"/>
        </bottom>
      </border>
    </dxf>
    <dxf>
      <font>
        <b/>
        <i val="0"/>
        <color rgb="FF00518B"/>
      </font>
      <fill>
        <gradientFill degree="90">
          <stop position="0">
            <color theme="0"/>
          </stop>
          <stop position="1">
            <color rgb="FFE1EBFF"/>
          </stop>
        </gradientFill>
      </fill>
      <border>
        <left style="thin">
          <color rgb="FF00518B"/>
        </left>
        <right style="thin">
          <color rgb="FF00518B"/>
        </right>
        <top style="thin">
          <color rgb="FF00518B"/>
        </top>
        <bottom style="thin">
          <color rgb="FF00518B"/>
        </bottom>
      </border>
    </dxf>
    <dxf>
      <font>
        <b/>
        <i val="0"/>
        <color theme="0"/>
      </font>
      <fill>
        <patternFill>
          <bgColor rgb="FF00518B"/>
        </patternFill>
      </fill>
    </dxf>
    <dxf>
      <fill>
        <patternFill>
          <bgColor theme="0"/>
        </patternFill>
      </fill>
      <border>
        <left style="thin">
          <color theme="0"/>
        </left>
        <right style="thin">
          <color theme="0"/>
        </right>
        <top style="thin">
          <color theme="0"/>
        </top>
        <bottom style="thin">
          <color theme="0"/>
        </bottom>
        <vertical/>
        <horizontal/>
      </border>
    </dxf>
    <dxf>
      <border>
        <left style="thin">
          <color theme="4"/>
        </left>
        <right style="thin">
          <color theme="4"/>
        </right>
        <bottom style="thin">
          <color theme="4"/>
        </bottom>
        <vertical/>
        <horizontal/>
      </border>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166" formatCode="_-* #,##0.00\ [$€-40C]_-;\-* #,##0.00\ [$€-40C]_-;_-* &quot;-&quot;??\ [$€-40C]_-;_-@_-"/>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166" formatCode="_-* #,##0.00\ [$€-40C]_-;\-* #,##0.00\ [$€-40C]_-;_-* &quot;-&quot;??\ [$€-40C]_-;_-@_-"/>
    </dxf>
    <dxf>
      <font>
        <strike val="0"/>
        <outline val="0"/>
        <shadow val="0"/>
        <u val="none"/>
        <vertAlign val="baseline"/>
        <sz val="11"/>
        <color theme="1"/>
        <name val="Calibri"/>
        <family val="2"/>
        <scheme val="minor"/>
      </font>
      <alignment horizontal="general" vertical="bottom"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alignment horizontal="left" vertical="center" textRotation="0" wrapText="1"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numFmt numFmtId="173" formatCode="00,000,000,000,000"/>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numFmt numFmtId="168" formatCode="0#&quot; &quot;##&quot; &quot;##&quot; &quot;##&quot; &quo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vertAlign val="baseline"/>
        <sz val="11"/>
        <name val="Calibri"/>
        <family val="2"/>
        <scheme val="minor"/>
      </font>
      <numFmt numFmtId="167" formatCode="000#"/>
      <alignment horizontal="center" vertical="bottom" textRotation="0" wrapText="0" indent="0" justifyLastLine="0" shrinkToFit="0" readingOrder="0"/>
    </dxf>
    <dxf>
      <font>
        <strike val="0"/>
        <outline val="0"/>
        <shadow val="0"/>
        <vertAlign val="baseline"/>
        <sz val="11"/>
        <name val="Calibri"/>
        <family val="2"/>
        <scheme val="minor"/>
      </font>
      <alignment horizontal="center" vertical="bottom" textRotation="0" wrapText="0" indent="0" justifyLastLine="0" shrinkToFit="0" readingOrder="0"/>
    </dxf>
    <dxf>
      <font>
        <strike val="0"/>
        <outline val="0"/>
        <shadow val="0"/>
        <u val="none"/>
        <vertAlign val="baseline"/>
        <sz val="11"/>
        <color theme="1"/>
        <name val="Calibri"/>
        <family val="2"/>
        <scheme val="minor"/>
      </font>
      <alignment horizontal="left" vertical="bottom" textRotation="0" wrapText="1" indent="0" justifyLastLine="0" shrinkToFit="0" readingOrder="0"/>
    </dxf>
    <dxf>
      <fill>
        <patternFill patternType="solid">
          <fgColor rgb="FFE1EBFF"/>
          <bgColor rgb="FFE1EBFF"/>
        </patternFill>
      </fill>
    </dxf>
    <dxf>
      <fill>
        <patternFill patternType="solid">
          <fgColor rgb="FFE1EBFF"/>
          <bgColor rgb="FFE1EBFF"/>
        </patternFill>
      </fill>
    </dxf>
    <dxf>
      <font>
        <b/>
        <color theme="1"/>
      </font>
    </dxf>
    <dxf>
      <font>
        <b/>
        <color theme="1"/>
      </font>
    </dxf>
    <dxf>
      <font>
        <b/>
        <color theme="1"/>
      </font>
      <border>
        <top style="double">
          <color theme="4"/>
        </top>
      </border>
    </dxf>
    <dxf>
      <font>
        <b/>
        <color theme="0"/>
      </font>
      <fill>
        <patternFill patternType="solid">
          <fgColor rgb="FF00518B"/>
          <bgColor rgb="FF00518B"/>
        </patternFill>
      </fill>
    </dxf>
    <dxf>
      <font>
        <color theme="1"/>
      </font>
      <border>
        <left style="thin">
          <color rgb="FF00518B"/>
        </left>
        <right style="thin">
          <color rgb="FF00518B"/>
        </right>
        <top style="thin">
          <color rgb="FF00518B"/>
        </top>
        <bottom style="thin">
          <color rgb="FF00518B"/>
        </bottom>
        <horizontal style="thin">
          <color rgb="FF00518B"/>
        </horizontal>
      </border>
    </dxf>
  </dxfs>
  <tableStyles count="1" defaultTableStyle="TableStyleMedium2" defaultPivotStyle="PivotStyleLight16">
    <tableStyle name="TableStyleMedium2 2" pivot="0" count="7" xr9:uid="{94729385-64C2-4371-8B79-0B5A4B3A3160}">
      <tableStyleElement type="wholeTable" dxfId="36"/>
      <tableStyleElement type="headerRow" dxfId="35"/>
      <tableStyleElement type="totalRow" dxfId="34"/>
      <tableStyleElement type="firstColumn" dxfId="33"/>
      <tableStyleElement type="lastColumn" dxfId="32"/>
      <tableStyleElement type="firstRowStripe" dxfId="31"/>
      <tableStyleElement type="firstColumnStripe" dxfId="30"/>
    </tableStyle>
  </tableStyles>
  <colors>
    <mruColors>
      <color rgb="FFFFD96D"/>
      <color rgb="FFFFF2CC"/>
      <color rgb="FFE1EBFF"/>
      <color rgb="FF00518B"/>
      <color rgb="FF0066CC"/>
      <color rgb="FF019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15</xdr:row>
      <xdr:rowOff>461688</xdr:rowOff>
    </xdr:from>
    <xdr:to>
      <xdr:col>8</xdr:col>
      <xdr:colOff>240573</xdr:colOff>
      <xdr:row>22</xdr:row>
      <xdr:rowOff>160426</xdr:rowOff>
    </xdr:to>
    <xdr:sp macro="" textlink="">
      <xdr:nvSpPr>
        <xdr:cNvPr id="11" name="Rectangle 10">
          <a:extLst>
            <a:ext uri="{FF2B5EF4-FFF2-40B4-BE49-F238E27FC236}">
              <a16:creationId xmlns:a16="http://schemas.microsoft.com/office/drawing/2014/main" id="{55BF5A3D-B67A-BFBF-7931-C1848A86C488}"/>
            </a:ext>
          </a:extLst>
        </xdr:cNvPr>
        <xdr:cNvSpPr/>
      </xdr:nvSpPr>
      <xdr:spPr>
        <a:xfrm>
          <a:off x="874531" y="5462313"/>
          <a:ext cx="8605292" cy="1603738"/>
        </a:xfrm>
        <a:prstGeom prst="rect">
          <a:avLst/>
        </a:prstGeom>
        <a:solidFill>
          <a:srgbClr val="E1EBFF">
            <a:alpha val="25098"/>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kern="1200"/>
        </a:p>
      </xdr:txBody>
    </xdr:sp>
    <xdr:clientData/>
  </xdr:twoCellAnchor>
  <xdr:twoCellAnchor>
    <xdr:from>
      <xdr:col>9</xdr:col>
      <xdr:colOff>891721</xdr:colOff>
      <xdr:row>3</xdr:row>
      <xdr:rowOff>382132</xdr:rowOff>
    </xdr:from>
    <xdr:to>
      <xdr:col>11</xdr:col>
      <xdr:colOff>127000</xdr:colOff>
      <xdr:row>8</xdr:row>
      <xdr:rowOff>36286</xdr:rowOff>
    </xdr:to>
    <xdr:sp macro="" textlink="">
      <xdr:nvSpPr>
        <xdr:cNvPr id="2" name="Ellipse 1">
          <a:extLst>
            <a:ext uri="{FF2B5EF4-FFF2-40B4-BE49-F238E27FC236}">
              <a16:creationId xmlns:a16="http://schemas.microsoft.com/office/drawing/2014/main" id="{531DEACD-443C-DEBB-167C-AE51F8277738}"/>
            </a:ext>
          </a:extLst>
        </xdr:cNvPr>
        <xdr:cNvSpPr/>
      </xdr:nvSpPr>
      <xdr:spPr>
        <a:xfrm>
          <a:off x="11287578" y="980846"/>
          <a:ext cx="2174422" cy="2067154"/>
        </a:xfrm>
        <a:prstGeom prst="ellipse">
          <a:avLst/>
        </a:prstGeom>
        <a:solidFill>
          <a:srgbClr val="00518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fr-FR" sz="2400" kern="1200">
            <a:solidFill>
              <a:srgbClr val="E1EBFF"/>
            </a:solidFill>
          </a:endParaRPr>
        </a:p>
      </xdr:txBody>
    </xdr:sp>
    <xdr:clientData/>
  </xdr:twoCellAnchor>
  <xdr:oneCellAnchor>
    <xdr:from>
      <xdr:col>12</xdr:col>
      <xdr:colOff>0</xdr:colOff>
      <xdr:row>15</xdr:row>
      <xdr:rowOff>76200</xdr:rowOff>
    </xdr:from>
    <xdr:ext cx="184731" cy="264560"/>
    <xdr:sp macro="" textlink="">
      <xdr:nvSpPr>
        <xdr:cNvPr id="3" name="ZoneTexte 2">
          <a:extLst>
            <a:ext uri="{FF2B5EF4-FFF2-40B4-BE49-F238E27FC236}">
              <a16:creationId xmlns:a16="http://schemas.microsoft.com/office/drawing/2014/main" id="{C918B9B4-D262-A22A-F702-3C58377F7496}"/>
            </a:ext>
          </a:extLst>
        </xdr:cNvPr>
        <xdr:cNvSpPr txBox="1"/>
      </xdr:nvSpPr>
      <xdr:spPr>
        <a:xfrm>
          <a:off x="15028545" y="290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kern="1200"/>
        </a:p>
      </xdr:txBody>
    </xdr:sp>
    <xdr:clientData/>
  </xdr:oneCellAnchor>
  <xdr:twoCellAnchor>
    <xdr:from>
      <xdr:col>1</xdr:col>
      <xdr:colOff>5941</xdr:colOff>
      <xdr:row>4</xdr:row>
      <xdr:rowOff>179086</xdr:rowOff>
    </xdr:from>
    <xdr:to>
      <xdr:col>9</xdr:col>
      <xdr:colOff>1307465</xdr:colOff>
      <xdr:row>4</xdr:row>
      <xdr:rowOff>221188</xdr:rowOff>
    </xdr:to>
    <xdr:cxnSp macro="">
      <xdr:nvCxnSpPr>
        <xdr:cNvPr id="7" name="Connecteur droit 6">
          <a:extLst>
            <a:ext uri="{FF2B5EF4-FFF2-40B4-BE49-F238E27FC236}">
              <a16:creationId xmlns:a16="http://schemas.microsoft.com/office/drawing/2014/main" id="{37FE8933-6E99-D3D8-D22A-068B8EFB2362}"/>
            </a:ext>
          </a:extLst>
        </xdr:cNvPr>
        <xdr:cNvCxnSpPr/>
      </xdr:nvCxnSpPr>
      <xdr:spPr>
        <a:xfrm flipV="1">
          <a:off x="205512" y="1993372"/>
          <a:ext cx="11497810" cy="42102"/>
        </a:xfrm>
        <a:prstGeom prst="line">
          <a:avLst/>
        </a:prstGeom>
        <a:ln w="19050">
          <a:solidFill>
            <a:srgbClr val="00518B"/>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71028</xdr:colOff>
      <xdr:row>12</xdr:row>
      <xdr:rowOff>98788</xdr:rowOff>
    </xdr:from>
    <xdr:to>
      <xdr:col>2</xdr:col>
      <xdr:colOff>2278458</xdr:colOff>
      <xdr:row>12</xdr:row>
      <xdr:rowOff>98788</xdr:rowOff>
    </xdr:to>
    <xdr:cxnSp macro="">
      <xdr:nvCxnSpPr>
        <xdr:cNvPr id="4" name="Connecteur droit 3">
          <a:extLst>
            <a:ext uri="{FF2B5EF4-FFF2-40B4-BE49-F238E27FC236}">
              <a16:creationId xmlns:a16="http://schemas.microsoft.com/office/drawing/2014/main" id="{BEABE1DB-68FF-464E-A086-B1A5C50959C3}"/>
            </a:ext>
          </a:extLst>
        </xdr:cNvPr>
        <xdr:cNvCxnSpPr/>
      </xdr:nvCxnSpPr>
      <xdr:spPr>
        <a:xfrm>
          <a:off x="1142591" y="4313601"/>
          <a:ext cx="220743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65313</xdr:colOff>
      <xdr:row>7</xdr:row>
      <xdr:rowOff>79737</xdr:rowOff>
    </xdr:from>
    <xdr:to>
      <xdr:col>2</xdr:col>
      <xdr:colOff>2280363</xdr:colOff>
      <xdr:row>7</xdr:row>
      <xdr:rowOff>79737</xdr:rowOff>
    </xdr:to>
    <xdr:cxnSp macro="">
      <xdr:nvCxnSpPr>
        <xdr:cNvPr id="12" name="Connecteur droit 11">
          <a:extLst>
            <a:ext uri="{FF2B5EF4-FFF2-40B4-BE49-F238E27FC236}">
              <a16:creationId xmlns:a16="http://schemas.microsoft.com/office/drawing/2014/main" id="{E8222266-F65E-4AAE-98EA-E0D113E2F0B0}"/>
            </a:ext>
          </a:extLst>
        </xdr:cNvPr>
        <xdr:cNvCxnSpPr/>
      </xdr:nvCxnSpPr>
      <xdr:spPr>
        <a:xfrm>
          <a:off x="1136876" y="2913425"/>
          <a:ext cx="221505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58918</xdr:colOff>
      <xdr:row>7</xdr:row>
      <xdr:rowOff>76200</xdr:rowOff>
    </xdr:from>
    <xdr:to>
      <xdr:col>7</xdr:col>
      <xdr:colOff>176212</xdr:colOff>
      <xdr:row>7</xdr:row>
      <xdr:rowOff>76200</xdr:rowOff>
    </xdr:to>
    <xdr:cxnSp macro="">
      <xdr:nvCxnSpPr>
        <xdr:cNvPr id="13" name="Connecteur droit 12">
          <a:extLst>
            <a:ext uri="{FF2B5EF4-FFF2-40B4-BE49-F238E27FC236}">
              <a16:creationId xmlns:a16="http://schemas.microsoft.com/office/drawing/2014/main" id="{46177107-B522-4F7C-A59A-BF6201162826}"/>
            </a:ext>
          </a:extLst>
        </xdr:cNvPr>
        <xdr:cNvCxnSpPr/>
      </xdr:nvCxnSpPr>
      <xdr:spPr>
        <a:xfrm flipV="1">
          <a:off x="7464606" y="2909888"/>
          <a:ext cx="1712731"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ophie/Downloads/Bon%20de%20Commande%20Nico.xlsx" TargetMode="External"/><Relationship Id="rId1" Type="http://schemas.openxmlformats.org/officeDocument/2006/relationships/externalLinkPath" Target="file:///C:/Users/Sophie/Downloads/Bon%20de%20Commande%20Ni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Notice Complète"/>
      <sheetName val="EXEMPLE NICO NOTICE"/>
      <sheetName val="Mon entreprise"/>
      <sheetName val="Mes fournisseurs"/>
      <sheetName val="Mes Achats"/>
      <sheetName val="Création - Bon de Commande"/>
      <sheetName val="🖨️ Bon de Commande"/>
      <sheetName val="Bon de Commande Nico"/>
    </sheetNames>
    <sheetDataSet>
      <sheetData sheetId="0"/>
      <sheetData sheetId="1"/>
      <sheetData sheetId="2"/>
      <sheetData sheetId="3"/>
      <sheetData sheetId="4"/>
      <sheetData sheetId="5"/>
      <sheetData sheetId="6"/>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AA8F4E-1ADA-48B4-A8B8-3128457D58B1}" name="MesFournisseurs" displayName="MesFournisseurs" ref="A3:M9" totalsRowShown="0" headerRowDxfId="29" dataDxfId="28">
  <autoFilter ref="A3:M9" xr:uid="{9AAA8F4E-1ADA-48B4-A8B8-3128457D58B1}"/>
  <tableColumns count="13">
    <tableColumn id="1" xr3:uid="{E3E8D7F8-C2C3-452A-AE16-15DAA6179251}" name="N° REF" dataDxfId="27">
      <calculatedColumnFormula>IF(A2="",1,A3+1)</calculatedColumnFormula>
    </tableColumn>
    <tableColumn id="2" xr3:uid="{693C831C-8639-459A-B8A6-8D931023D7CD}" name="Nom du Fournisseur" dataDxfId="26"/>
    <tableColumn id="3" xr3:uid="{DE1B158A-47BD-43C6-90C0-1DE81A6014EC}" name="Nom du Contact" dataDxfId="25"/>
    <tableColumn id="4" xr3:uid="{A577488A-0BEE-4B2A-A186-7EB778319F72}" name="Prénom" dataDxfId="24"/>
    <tableColumn id="5" xr3:uid="{D6D334FB-DF68-4784-BDB5-BD9E7447FA36}" name="Adresse" dataDxfId="23"/>
    <tableColumn id="6" xr3:uid="{9C69820E-7841-41BF-A3B0-517B810F066C}" name="Téléphone Fixe" dataDxfId="22"/>
    <tableColumn id="7" xr3:uid="{30ACB5D7-C974-441C-8E69-6308A16E262A}" name="Portable" dataDxfId="21"/>
    <tableColumn id="8" xr3:uid="{F3E6C438-896F-4F17-A763-8CB59BDD5D66}" name="E-mail" dataDxfId="20"/>
    <tableColumn id="9" xr3:uid="{3485E892-C1BF-4C32-A8E8-8DBFA31E3C2D}" name="N° SIRET" dataDxfId="19"/>
    <tableColumn id="10" xr3:uid="{E0940CDE-AFC6-4B8F-9937-465F71A47C20}" name="Préférence pour le passage des commandes" dataDxfId="18"/>
    <tableColumn id="11" xr3:uid="{3E492D8C-5062-43B9-BA5A-26B8426A9473}" name="Conditions de livraison" dataDxfId="17"/>
    <tableColumn id="12" xr3:uid="{0980289B-B109-4255-BEF5-EC68BB0B76F1}" name="Conditions de règlement" dataDxfId="16"/>
    <tableColumn id="13" xr3:uid="{209FED1E-EDE6-46ED-BB79-E9F043603FAF}" name="Autres remarques" dataDxfId="15"/>
  </tableColumns>
  <tableStyleInfo name="TableStyleMedium2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CE436E-6838-48CF-91CA-EBE797555358}" name="MesProduits" displayName="MesProduits" ref="A3:G8" totalsRowShown="0" headerRowDxfId="14" dataDxfId="13">
  <autoFilter ref="A3:G8" xr:uid="{9CCE436E-6838-48CF-91CA-EBE797555358}"/>
  <sortState xmlns:xlrd2="http://schemas.microsoft.com/office/spreadsheetml/2017/richdata2" ref="A4:F6">
    <sortCondition ref="B3:B6"/>
  </sortState>
  <tableColumns count="7">
    <tableColumn id="4" xr3:uid="{CFFC45FC-0622-418A-92BC-556152501005}" name="Fournisseur" dataDxfId="12"/>
    <tableColumn id="1" xr3:uid="{12236E15-11BA-4A44-BD3B-89E224058A63}" name="Nom du produit &amp; Description" dataDxfId="11"/>
    <tableColumn id="2" xr3:uid="{AD7CE7E6-6674-4A58-B13C-B9435F9F8C37}" name="Prix unitaire base" dataDxfId="10"/>
    <tableColumn id="3" xr3:uid="{989FF763-D845-426E-B346-158475317FC7}" name="TVA appliquée" dataDxfId="9" dataCellStyle="Pourcentage"/>
    <tableColumn id="5" xr3:uid="{93820A3A-58EC-4D8B-B3AE-E7DE6A60D8D7}" name="Nouveau Prix (si changement)" dataDxfId="8"/>
    <tableColumn id="6" xr3:uid="{18A14408-C5AC-47C2-9FFD-7B7FF753ED71}" name="Augmentation / Réduction (en %)" dataDxfId="7" dataCellStyle="Pourcentage">
      <calculatedColumnFormula>IF(ISBLANK(MesProduits[[#This Row],[Nouveau Prix (si changement)]]),"",1-MesProduits[[#This Row],[Prix unitaire base]]/MesProduits[[#This Row],[Nouveau Prix (si changement)]])</calculatedColumnFormula>
    </tableColumn>
    <tableColumn id="7" xr3:uid="{5EDFBF9C-5C7E-4EAB-A23A-2F410288EA1C}" name="Remarque" dataDxfId="6"/>
  </tableColumns>
  <tableStyleInfo name="TableStyleMedium2 2" showFirstColumn="0" showLastColumn="0" showRowStripes="1" showColumnStripes="0"/>
</table>
</file>

<file path=xl/theme/theme1.xml><?xml version="1.0" encoding="utf-8"?>
<a:theme xmlns:a="http://schemas.openxmlformats.org/drawingml/2006/main" name="Thème1">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mailto:monnom@monentreprise.fr"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ontact@fournisseur.fr" TargetMode="External"/><Relationship Id="rId1" Type="http://schemas.openxmlformats.org/officeDocument/2006/relationships/hyperlink" Target="mailto:contact@fournisseur.fr" TargetMode="Externa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23C28-D0AD-47A7-900C-B1F8CCCD8CE5}">
  <dimension ref="A1:E26"/>
  <sheetViews>
    <sheetView showGridLines="0" tabSelected="1" workbookViewId="0">
      <selection activeCell="C1" sqref="C1:E1"/>
    </sheetView>
  </sheetViews>
  <sheetFormatPr baseColWidth="10" defaultRowHeight="15" outlineLevelRow="1" x14ac:dyDescent="0.2"/>
  <cols>
    <col min="1" max="1" width="3.83203125" customWidth="1"/>
    <col min="2" max="2" width="119.1640625" customWidth="1"/>
  </cols>
  <sheetData>
    <row r="1" spans="1:5" ht="21" x14ac:dyDescent="0.2">
      <c r="A1" s="1"/>
      <c r="B1" s="129" t="s">
        <v>87</v>
      </c>
      <c r="C1" s="130" t="s">
        <v>45</v>
      </c>
      <c r="D1" s="131"/>
      <c r="E1" s="132"/>
    </row>
    <row r="3" spans="1:5" ht="19" x14ac:dyDescent="0.25">
      <c r="B3" s="121" t="s">
        <v>98</v>
      </c>
    </row>
    <row r="4" spans="1:5" hidden="1" outlineLevel="1" x14ac:dyDescent="0.2"/>
    <row r="5" spans="1:5" ht="240" hidden="1" outlineLevel="1" x14ac:dyDescent="0.2">
      <c r="B5" s="71" t="s">
        <v>105</v>
      </c>
    </row>
    <row r="6" spans="1:5" collapsed="1" x14ac:dyDescent="0.2"/>
    <row r="7" spans="1:5" ht="19" x14ac:dyDescent="0.25">
      <c r="B7" s="121" t="s">
        <v>99</v>
      </c>
    </row>
    <row r="8" spans="1:5" hidden="1" outlineLevel="1" x14ac:dyDescent="0.2"/>
    <row r="9" spans="1:5" ht="176" hidden="1" outlineLevel="1" x14ac:dyDescent="0.2">
      <c r="B9" s="71" t="s">
        <v>100</v>
      </c>
    </row>
    <row r="10" spans="1:5" collapsed="1" x14ac:dyDescent="0.2"/>
    <row r="11" spans="1:5" ht="19" x14ac:dyDescent="0.25">
      <c r="B11" s="121" t="s">
        <v>101</v>
      </c>
    </row>
    <row r="12" spans="1:5" hidden="1" outlineLevel="1" x14ac:dyDescent="0.2"/>
    <row r="13" spans="1:5" ht="240" hidden="1" outlineLevel="1" x14ac:dyDescent="0.2">
      <c r="B13" s="120" t="s">
        <v>106</v>
      </c>
    </row>
    <row r="14" spans="1:5" collapsed="1" x14ac:dyDescent="0.2"/>
    <row r="15" spans="1:5" ht="19" x14ac:dyDescent="0.25">
      <c r="B15" s="121" t="s">
        <v>104</v>
      </c>
    </row>
    <row r="16" spans="1:5" hidden="1" outlineLevel="1" x14ac:dyDescent="0.2"/>
    <row r="17" spans="2:2" ht="208" hidden="1" outlineLevel="1" x14ac:dyDescent="0.2">
      <c r="B17" s="120" t="s">
        <v>107</v>
      </c>
    </row>
    <row r="18" spans="2:2" collapsed="1" x14ac:dyDescent="0.2"/>
    <row r="19" spans="2:2" ht="19" x14ac:dyDescent="0.25">
      <c r="B19" s="121" t="s">
        <v>102</v>
      </c>
    </row>
    <row r="20" spans="2:2" hidden="1" outlineLevel="1" x14ac:dyDescent="0.2"/>
    <row r="21" spans="2:2" ht="409.6" hidden="1" outlineLevel="1" x14ac:dyDescent="0.2">
      <c r="B21" s="120" t="s">
        <v>108</v>
      </c>
    </row>
    <row r="22" spans="2:2" collapsed="1" x14ac:dyDescent="0.2"/>
    <row r="23" spans="2:2" ht="19" x14ac:dyDescent="0.25">
      <c r="B23" s="121" t="s">
        <v>103</v>
      </c>
    </row>
    <row r="24" spans="2:2" hidden="1" outlineLevel="1" x14ac:dyDescent="0.2"/>
    <row r="25" spans="2:2" ht="240" hidden="1" outlineLevel="1" x14ac:dyDescent="0.2">
      <c r="B25" s="71" t="s">
        <v>109</v>
      </c>
    </row>
    <row r="26" spans="2:2" collapsed="1" x14ac:dyDescent="0.2"/>
  </sheetData>
  <mergeCells count="1">
    <mergeCell ref="C1:E1"/>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8D53-0C5D-4B0D-B441-2E1424A8EFD3}">
  <dimension ref="A1:C17"/>
  <sheetViews>
    <sheetView showGridLines="0" workbookViewId="0">
      <pane ySplit="1" topLeftCell="A2" activePane="bottomLeft" state="frozen"/>
      <selection pane="bottomLeft" activeCell="C3" sqref="C3"/>
    </sheetView>
  </sheetViews>
  <sheetFormatPr baseColWidth="10" defaultRowHeight="15" x14ac:dyDescent="0.2"/>
  <cols>
    <col min="1" max="1" width="3.83203125" customWidth="1"/>
    <col min="2" max="2" width="28.1640625" customWidth="1"/>
    <col min="3" max="3" width="64.1640625" customWidth="1"/>
  </cols>
  <sheetData>
    <row r="1" spans="1:3" ht="21" x14ac:dyDescent="0.25">
      <c r="A1" s="133" t="s">
        <v>46</v>
      </c>
      <c r="B1" s="133"/>
      <c r="C1" s="133"/>
    </row>
    <row r="3" spans="1:3" s="2" customFormat="1" ht="24" customHeight="1" x14ac:dyDescent="0.2">
      <c r="B3" s="8" t="s">
        <v>0</v>
      </c>
      <c r="C3" s="125" t="s">
        <v>29</v>
      </c>
    </row>
    <row r="4" spans="1:3" s="2" customFormat="1" ht="12" customHeight="1" x14ac:dyDescent="0.2">
      <c r="B4" s="66"/>
      <c r="C4" s="10"/>
    </row>
    <row r="5" spans="1:3" s="2" customFormat="1" ht="24" customHeight="1" x14ac:dyDescent="0.2">
      <c r="B5" s="8" t="s">
        <v>1</v>
      </c>
      <c r="C5" s="125" t="s">
        <v>30</v>
      </c>
    </row>
    <row r="6" spans="1:3" s="2" customFormat="1" ht="12" customHeight="1" x14ac:dyDescent="0.2">
      <c r="B6" s="9"/>
      <c r="C6" s="10"/>
    </row>
    <row r="7" spans="1:3" s="2" customFormat="1" ht="24" customHeight="1" x14ac:dyDescent="0.2">
      <c r="B7" s="8" t="s">
        <v>2</v>
      </c>
      <c r="C7" s="125" t="s">
        <v>31</v>
      </c>
    </row>
    <row r="8" spans="1:3" s="2" customFormat="1" ht="12" customHeight="1" x14ac:dyDescent="0.2">
      <c r="B8" s="9"/>
      <c r="C8" s="10"/>
    </row>
    <row r="9" spans="1:3" s="2" customFormat="1" ht="24" customHeight="1" x14ac:dyDescent="0.2">
      <c r="B9" s="8" t="s">
        <v>3</v>
      </c>
      <c r="C9" s="125" t="s">
        <v>44</v>
      </c>
    </row>
    <row r="10" spans="1:3" s="2" customFormat="1" ht="12" customHeight="1" x14ac:dyDescent="0.2">
      <c r="B10" s="9"/>
      <c r="C10" s="10"/>
    </row>
    <row r="11" spans="1:3" s="2" customFormat="1" ht="24" customHeight="1" x14ac:dyDescent="0.2">
      <c r="B11" s="8" t="s">
        <v>4</v>
      </c>
      <c r="C11" s="126">
        <v>679114670</v>
      </c>
    </row>
    <row r="12" spans="1:3" s="2" customFormat="1" ht="12" customHeight="1" x14ac:dyDescent="0.2">
      <c r="B12" s="9"/>
      <c r="C12" s="122"/>
    </row>
    <row r="13" spans="1:3" s="2" customFormat="1" ht="24" customHeight="1" x14ac:dyDescent="0.2">
      <c r="B13" s="8" t="s">
        <v>5</v>
      </c>
      <c r="C13" s="127" t="s">
        <v>32</v>
      </c>
    </row>
    <row r="14" spans="1:3" s="2" customFormat="1" ht="12" customHeight="1" x14ac:dyDescent="0.2">
      <c r="B14" s="9"/>
      <c r="C14" s="123"/>
    </row>
    <row r="15" spans="1:3" s="2" customFormat="1" ht="24" customHeight="1" x14ac:dyDescent="0.2">
      <c r="B15" s="8" t="s">
        <v>6</v>
      </c>
      <c r="C15" s="128">
        <v>56956956955600</v>
      </c>
    </row>
    <row r="16" spans="1:3" s="2" customFormat="1" ht="12" customHeight="1" x14ac:dyDescent="0.2">
      <c r="B16" s="9"/>
      <c r="C16" s="124"/>
    </row>
    <row r="17" spans="2:3" s="2" customFormat="1" ht="24" customHeight="1" x14ac:dyDescent="0.2">
      <c r="B17" s="8" t="s">
        <v>7</v>
      </c>
      <c r="C17" s="125" t="s">
        <v>33</v>
      </c>
    </row>
  </sheetData>
  <mergeCells count="1">
    <mergeCell ref="A1:C1"/>
  </mergeCells>
  <hyperlinks>
    <hyperlink ref="C13" r:id="rId1" xr:uid="{DBD78472-636C-4FAF-9F4A-B685062EF833}"/>
  </hyperlink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
  <sheetViews>
    <sheetView showGridLines="0" workbookViewId="0">
      <pane xSplit="2" ySplit="3" topLeftCell="C4" activePane="bottomRight" state="frozen"/>
      <selection pane="topRight" activeCell="C1" sqref="C1"/>
      <selection pane="bottomLeft" activeCell="A4" sqref="A4"/>
      <selection pane="bottomRight" activeCell="A4" sqref="A4"/>
    </sheetView>
  </sheetViews>
  <sheetFormatPr baseColWidth="10" defaultColWidth="8.83203125" defaultRowHeight="15" x14ac:dyDescent="0.2"/>
  <cols>
    <col min="1" max="1" width="10.83203125" bestFit="1" customWidth="1"/>
    <col min="2" max="2" width="26" bestFit="1" customWidth="1"/>
    <col min="3" max="3" width="21.1640625" bestFit="1" customWidth="1"/>
    <col min="4" max="4" width="15.5" customWidth="1"/>
    <col min="5" max="5" width="32" bestFit="1" customWidth="1"/>
    <col min="6" max="6" width="20.5" bestFit="1" customWidth="1"/>
    <col min="7" max="7" width="14.33203125" bestFit="1" customWidth="1"/>
    <col min="8" max="8" width="22.6640625" bestFit="1" customWidth="1"/>
    <col min="9" max="9" width="18.83203125" bestFit="1" customWidth="1"/>
    <col min="10" max="10" width="37.83203125" customWidth="1"/>
    <col min="11" max="11" width="32.6640625" bestFit="1" customWidth="1"/>
    <col min="12" max="12" width="31.1640625" bestFit="1" customWidth="1"/>
    <col min="13" max="13" width="30.1640625" customWidth="1"/>
  </cols>
  <sheetData>
    <row r="1" spans="1:13" ht="21" x14ac:dyDescent="0.25">
      <c r="A1" s="133" t="s">
        <v>47</v>
      </c>
      <c r="B1" s="133"/>
      <c r="C1" s="133"/>
      <c r="D1" s="133"/>
      <c r="E1" s="133"/>
      <c r="F1" s="133"/>
      <c r="G1" s="133"/>
      <c r="H1" s="133"/>
      <c r="I1" s="133"/>
      <c r="J1" s="133"/>
      <c r="K1" s="133"/>
      <c r="L1" s="133"/>
      <c r="M1" s="133"/>
    </row>
    <row r="3" spans="1:13" s="67" customFormat="1" ht="16" x14ac:dyDescent="0.2">
      <c r="A3" s="67" t="s">
        <v>85</v>
      </c>
      <c r="B3" s="67" t="s">
        <v>8</v>
      </c>
      <c r="C3" s="67" t="s">
        <v>9</v>
      </c>
      <c r="D3" s="67" t="s">
        <v>10</v>
      </c>
      <c r="E3" s="67" t="s">
        <v>2</v>
      </c>
      <c r="F3" s="67" t="s">
        <v>11</v>
      </c>
      <c r="G3" s="67" t="s">
        <v>12</v>
      </c>
      <c r="H3" s="67" t="s">
        <v>13</v>
      </c>
      <c r="I3" s="67" t="s">
        <v>14</v>
      </c>
      <c r="J3" s="67" t="s">
        <v>15</v>
      </c>
      <c r="K3" s="67" t="s">
        <v>16</v>
      </c>
      <c r="L3" s="67" t="s">
        <v>17</v>
      </c>
      <c r="M3" s="67" t="s">
        <v>18</v>
      </c>
    </row>
    <row r="4" spans="1:13" s="19" customFormat="1" x14ac:dyDescent="0.2">
      <c r="A4" s="68">
        <f t="shared" ref="A4:A7" si="0">IF(A2="",1,A3+1)</f>
        <v>1</v>
      </c>
      <c r="B4" s="19" t="s">
        <v>34</v>
      </c>
      <c r="C4" s="19" t="s">
        <v>35</v>
      </c>
      <c r="D4" s="19" t="s">
        <v>10</v>
      </c>
      <c r="E4" s="19" t="s">
        <v>36</v>
      </c>
      <c r="F4" s="119" t="s">
        <v>37</v>
      </c>
      <c r="G4" s="19" t="s">
        <v>38</v>
      </c>
      <c r="H4" s="69" t="s">
        <v>39</v>
      </c>
      <c r="I4" s="70">
        <v>63063063000063</v>
      </c>
      <c r="J4" s="19" t="s">
        <v>40</v>
      </c>
      <c r="K4" s="19" t="s">
        <v>41</v>
      </c>
      <c r="L4" s="19" t="s">
        <v>42</v>
      </c>
    </row>
    <row r="5" spans="1:13" s="19" customFormat="1" x14ac:dyDescent="0.2">
      <c r="A5" s="68">
        <f t="shared" si="0"/>
        <v>2</v>
      </c>
      <c r="B5" s="19" t="s">
        <v>57</v>
      </c>
      <c r="C5" s="19" t="s">
        <v>66</v>
      </c>
      <c r="D5" s="19" t="s">
        <v>10</v>
      </c>
      <c r="E5" s="19" t="s">
        <v>75</v>
      </c>
      <c r="F5" s="119" t="s">
        <v>37</v>
      </c>
      <c r="G5" s="19" t="s">
        <v>38</v>
      </c>
      <c r="H5" s="69" t="s">
        <v>39</v>
      </c>
      <c r="I5" s="70">
        <v>63063063000063</v>
      </c>
      <c r="J5" s="19" t="s">
        <v>40</v>
      </c>
      <c r="K5" s="19" t="s">
        <v>41</v>
      </c>
      <c r="L5" s="19" t="s">
        <v>42</v>
      </c>
    </row>
    <row r="6" spans="1:13" s="19" customFormat="1" x14ac:dyDescent="0.2">
      <c r="A6" s="68">
        <f t="shared" si="0"/>
        <v>3</v>
      </c>
      <c r="B6" s="19" t="s">
        <v>71</v>
      </c>
      <c r="C6" s="19" t="s">
        <v>67</v>
      </c>
      <c r="D6" s="19" t="s">
        <v>10</v>
      </c>
      <c r="E6" s="19" t="s">
        <v>76</v>
      </c>
      <c r="F6" s="119" t="s">
        <v>37</v>
      </c>
      <c r="G6" s="19" t="s">
        <v>38</v>
      </c>
      <c r="H6" s="69" t="s">
        <v>39</v>
      </c>
      <c r="I6" s="70">
        <v>63063063000063</v>
      </c>
      <c r="J6" s="19" t="s">
        <v>40</v>
      </c>
      <c r="K6" s="19" t="s">
        <v>41</v>
      </c>
      <c r="L6" s="19" t="s">
        <v>42</v>
      </c>
    </row>
    <row r="7" spans="1:13" s="19" customFormat="1" x14ac:dyDescent="0.2">
      <c r="A7" s="68">
        <f t="shared" si="0"/>
        <v>4</v>
      </c>
      <c r="B7" s="19" t="s">
        <v>72</v>
      </c>
      <c r="C7" s="19" t="s">
        <v>68</v>
      </c>
      <c r="D7" s="19" t="s">
        <v>10</v>
      </c>
      <c r="E7" s="19" t="s">
        <v>77</v>
      </c>
      <c r="F7" s="119" t="s">
        <v>37</v>
      </c>
      <c r="G7" s="19" t="s">
        <v>38</v>
      </c>
      <c r="H7" s="69" t="s">
        <v>39</v>
      </c>
      <c r="I7" s="70">
        <v>63063063000063</v>
      </c>
      <c r="J7" s="19" t="s">
        <v>40</v>
      </c>
      <c r="K7" s="19" t="s">
        <v>41</v>
      </c>
      <c r="L7" s="19" t="s">
        <v>42</v>
      </c>
    </row>
    <row r="8" spans="1:13" s="19" customFormat="1" x14ac:dyDescent="0.2">
      <c r="A8" s="68">
        <f>IF(A6="",1,A7+1)</f>
        <v>5</v>
      </c>
      <c r="B8" s="19" t="s">
        <v>73</v>
      </c>
      <c r="C8" s="19" t="s">
        <v>69</v>
      </c>
      <c r="D8" s="19" t="s">
        <v>10</v>
      </c>
      <c r="E8" s="19" t="s">
        <v>78</v>
      </c>
      <c r="F8" s="119" t="s">
        <v>37</v>
      </c>
      <c r="G8" s="19" t="s">
        <v>38</v>
      </c>
      <c r="H8" s="69" t="s">
        <v>39</v>
      </c>
      <c r="I8" s="70">
        <v>63063063000063</v>
      </c>
      <c r="J8" s="19" t="s">
        <v>40</v>
      </c>
      <c r="K8" s="19" t="s">
        <v>41</v>
      </c>
      <c r="L8" s="19" t="s">
        <v>42</v>
      </c>
    </row>
    <row r="9" spans="1:13" s="19" customFormat="1" x14ac:dyDescent="0.2">
      <c r="A9" s="68">
        <f>IF(A7="",1,A8+1)</f>
        <v>6</v>
      </c>
      <c r="B9" s="19" t="s">
        <v>74</v>
      </c>
      <c r="C9" s="19" t="s">
        <v>70</v>
      </c>
      <c r="D9" s="19" t="s">
        <v>10</v>
      </c>
      <c r="E9" s="19" t="s">
        <v>79</v>
      </c>
      <c r="F9" s="119">
        <v>785693655</v>
      </c>
      <c r="G9" s="19" t="s">
        <v>38</v>
      </c>
      <c r="H9" s="69" t="s">
        <v>39</v>
      </c>
      <c r="I9" s="70">
        <v>63063063000063</v>
      </c>
      <c r="J9" s="19" t="s">
        <v>40</v>
      </c>
      <c r="K9" s="19" t="s">
        <v>41</v>
      </c>
      <c r="L9" s="19" t="s">
        <v>42</v>
      </c>
    </row>
  </sheetData>
  <sheetProtection algorithmName="SHA-512" hashValue="hECbEakdK578yggPCd8UBlywq2t6rb81vCRkM9KBjUg4h2yE2Mncritt+U1P/LUiqLwhshvsXFIp3Z55FZD0Tg==" saltValue="1BZ3qQ/7d8uDkWNhxBO/CQ==" spinCount="100000" sheet="1" objects="1" scenarios="1"/>
  <mergeCells count="1">
    <mergeCell ref="A1:M1"/>
  </mergeCells>
  <phoneticPr fontId="11" type="noConversion"/>
  <hyperlinks>
    <hyperlink ref="H4" r:id="rId1" xr:uid="{09436452-35FB-4B6A-8B71-92C124D1DE3B}"/>
    <hyperlink ref="H5:H9" r:id="rId2" display="contact@fournisseur.fr" xr:uid="{D2C394E9-880D-4314-9468-B629D413B036}"/>
  </hyperlinks>
  <pageMargins left="0.7" right="0.7" top="0.75" bottom="0.75" header="0.3" footer="0.3"/>
  <pageSetup paperSize="9" orientation="portrait"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D6EBD-6C4C-40B9-9A95-DD71160BEF0C}">
  <dimension ref="A1:G8"/>
  <sheetViews>
    <sheetView showGridLines="0" workbookViewId="0">
      <pane xSplit="1" ySplit="3" topLeftCell="B4" activePane="bottomRight" state="frozen"/>
      <selection pane="topRight" activeCell="B1" sqref="B1"/>
      <selection pane="bottomLeft" activeCell="A5" sqref="A5"/>
      <selection pane="bottomRight" activeCell="A4" sqref="A4"/>
    </sheetView>
  </sheetViews>
  <sheetFormatPr baseColWidth="10" defaultRowHeight="15" x14ac:dyDescent="0.2"/>
  <cols>
    <col min="1" max="1" width="24.83203125" customWidth="1"/>
    <col min="2" max="2" width="37.83203125" customWidth="1"/>
    <col min="3" max="3" width="17.5" customWidth="1"/>
    <col min="4" max="4" width="15.5" customWidth="1"/>
    <col min="5" max="5" width="21.1640625" customWidth="1"/>
    <col min="6" max="6" width="21.5" customWidth="1"/>
    <col min="7" max="7" width="24.6640625" customWidth="1"/>
  </cols>
  <sheetData>
    <row r="1" spans="1:7" ht="21" x14ac:dyDescent="0.25">
      <c r="A1" s="133" t="s">
        <v>51</v>
      </c>
      <c r="B1" s="133"/>
      <c r="C1" s="133"/>
      <c r="D1" s="133"/>
      <c r="E1" s="133"/>
      <c r="F1" s="133"/>
      <c r="G1" s="133"/>
    </row>
    <row r="3" spans="1:7" s="2" customFormat="1" ht="33" customHeight="1" x14ac:dyDescent="0.2">
      <c r="A3" s="74" t="s">
        <v>48</v>
      </c>
      <c r="B3" s="74" t="s">
        <v>94</v>
      </c>
      <c r="C3" s="74" t="s">
        <v>23</v>
      </c>
      <c r="D3" s="74" t="s">
        <v>24</v>
      </c>
      <c r="E3" s="74" t="s">
        <v>49</v>
      </c>
      <c r="F3" s="75" t="s">
        <v>50</v>
      </c>
      <c r="G3" s="74" t="s">
        <v>88</v>
      </c>
    </row>
    <row r="4" spans="1:7" ht="16" x14ac:dyDescent="0.2">
      <c r="A4" t="s">
        <v>34</v>
      </c>
      <c r="B4" s="71" t="s">
        <v>60</v>
      </c>
      <c r="C4" s="72">
        <v>0.1</v>
      </c>
      <c r="D4" s="73">
        <v>0.1</v>
      </c>
      <c r="E4" s="72"/>
      <c r="F4" s="73" t="str">
        <f>IF(ISBLANK(MesProduits[[#This Row],[Nouveau Prix (si changement)]]),"",1-MesProduits[[#This Row],[Prix unitaire base]]/MesProduits[[#This Row],[Nouveau Prix (si changement)]])</f>
        <v/>
      </c>
    </row>
    <row r="5" spans="1:7" ht="16" x14ac:dyDescent="0.2">
      <c r="A5" t="s">
        <v>34</v>
      </c>
      <c r="B5" s="71" t="s">
        <v>27</v>
      </c>
      <c r="C5" s="72">
        <v>0.2</v>
      </c>
      <c r="D5" s="73">
        <v>0.1</v>
      </c>
      <c r="E5" s="72"/>
      <c r="F5" s="73" t="str">
        <f>IF(ISBLANK(MesProduits[[#This Row],[Nouveau Prix (si changement)]]),"",1-MesProduits[[#This Row],[Prix unitaire base]]/MesProduits[[#This Row],[Nouveau Prix (si changement)]])</f>
        <v/>
      </c>
    </row>
    <row r="6" spans="1:7" ht="16" x14ac:dyDescent="0.2">
      <c r="A6" t="s">
        <v>57</v>
      </c>
      <c r="B6" s="71" t="s">
        <v>60</v>
      </c>
      <c r="C6" s="72">
        <v>0.09</v>
      </c>
      <c r="D6" s="73">
        <v>0.1</v>
      </c>
      <c r="E6" s="72"/>
      <c r="F6" s="73" t="str">
        <f>IF(ISBLANK(MesProduits[[#This Row],[Nouveau Prix (si changement)]]),"",1-MesProduits[[#This Row],[Prix unitaire base]]/MesProduits[[#This Row],[Nouveau Prix (si changement)]])</f>
        <v/>
      </c>
    </row>
    <row r="7" spans="1:7" ht="16" x14ac:dyDescent="0.2">
      <c r="A7" t="s">
        <v>71</v>
      </c>
      <c r="B7" s="71" t="s">
        <v>60</v>
      </c>
      <c r="C7" s="72">
        <v>0.1</v>
      </c>
      <c r="D7" s="73">
        <v>0.05</v>
      </c>
      <c r="E7" s="72"/>
      <c r="F7" s="73" t="str">
        <f>IF(ISBLANK(MesProduits[[#This Row],[Nouveau Prix (si changement)]]),"",1-MesProduits[[#This Row],[Prix unitaire base]]/MesProduits[[#This Row],[Nouveau Prix (si changement)]])</f>
        <v/>
      </c>
    </row>
    <row r="8" spans="1:7" ht="16" x14ac:dyDescent="0.2">
      <c r="A8" t="s">
        <v>71</v>
      </c>
      <c r="B8" s="71" t="s">
        <v>80</v>
      </c>
      <c r="C8" s="72">
        <v>0.2</v>
      </c>
      <c r="D8" s="73">
        <v>0.1</v>
      </c>
      <c r="E8" s="72"/>
      <c r="F8" s="73" t="str">
        <f>IF(ISBLANK(MesProduits[[#This Row],[Nouveau Prix (si changement)]]),"",1-MesProduits[[#This Row],[Prix unitaire base]]/MesProduits[[#This Row],[Nouveau Prix (si changement)]])</f>
        <v/>
      </c>
    </row>
  </sheetData>
  <sheetProtection algorithmName="SHA-512" hashValue="Ac94Ax3mRVfe8Aks0RKbiitBT3BdcL/KqyzwWdSCANRhifSnXKswFjHJrDH5Pax8ToPliyyJO2neX/fi9LnJcQ==" saltValue="Id3ozPh7LzqAu3KsFpoYqA==" spinCount="100000" sheet="1" objects="1" scenarios="1"/>
  <mergeCells count="1">
    <mergeCell ref="A1:G1"/>
  </mergeCells>
  <dataValidations count="1">
    <dataValidation type="list" allowBlank="1" showInputMessage="1" showErrorMessage="1" sqref="A4:A8" xr:uid="{A99A1166-CDC3-407D-8C68-CBBDC9FEAC7E}">
      <formula1>NomFournisseur</formula1>
    </dataValidation>
  </dataValidations>
  <pageMargins left="0.7" right="0.7" top="0.75" bottom="0.75" header="0.3" footer="0.3"/>
  <pageSetup paperSize="9" orientation="portrait" horizontalDpi="0" verticalDpi="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4E98F-570A-4ACB-89D2-9A06037596CA}">
  <dimension ref="A1:L43"/>
  <sheetViews>
    <sheetView showGridLines="0" workbookViewId="0">
      <pane ySplit="1" topLeftCell="A2" activePane="bottomLeft" state="frozen"/>
      <selection pane="bottomLeft" activeCell="C4" sqref="C4"/>
    </sheetView>
  </sheetViews>
  <sheetFormatPr baseColWidth="10" defaultColWidth="11.5" defaultRowHeight="15" x14ac:dyDescent="0.2"/>
  <cols>
    <col min="1" max="1" width="8.83203125" style="19" customWidth="1"/>
    <col min="2" max="2" width="47.1640625" bestFit="1" customWidth="1"/>
    <col min="3" max="3" width="34.33203125" customWidth="1"/>
    <col min="4" max="4" width="28.83203125" bestFit="1" customWidth="1"/>
    <col min="5" max="5" width="22.33203125" customWidth="1"/>
    <col min="6" max="6" width="21.5" customWidth="1"/>
    <col min="7" max="7" width="17.83203125" customWidth="1"/>
    <col min="8" max="8" width="14.33203125" customWidth="1"/>
    <col min="12" max="12" width="19.5" customWidth="1"/>
  </cols>
  <sheetData>
    <row r="1" spans="1:12" ht="21" x14ac:dyDescent="0.25">
      <c r="A1" s="133" t="s">
        <v>52</v>
      </c>
      <c r="B1" s="133"/>
      <c r="C1" s="133"/>
      <c r="D1" s="133"/>
      <c r="E1" s="133"/>
      <c r="F1" s="133"/>
      <c r="G1" s="133"/>
      <c r="H1" s="133"/>
      <c r="I1" s="133"/>
      <c r="J1" s="133"/>
      <c r="K1" s="133"/>
    </row>
    <row r="3" spans="1:12" ht="15.5" customHeight="1" x14ac:dyDescent="0.2">
      <c r="B3" s="134" t="s">
        <v>97</v>
      </c>
      <c r="C3" s="134"/>
      <c r="D3" s="134"/>
      <c r="E3" s="134"/>
      <c r="L3" s="3" t="s">
        <v>56</v>
      </c>
    </row>
    <row r="4" spans="1:12" ht="21" customHeight="1" x14ac:dyDescent="0.2">
      <c r="B4" s="76" t="s">
        <v>86</v>
      </c>
      <c r="C4" s="109">
        <v>3</v>
      </c>
      <c r="D4" s="76" t="s">
        <v>53</v>
      </c>
      <c r="E4" s="110"/>
      <c r="L4" t="str" cm="1">
        <f t="array" ref="L4:L5">_xlfn._xlws.FILTER(NomdesProduits,MesProduits[Fournisseur]=E19,"Aucun produit trouvé")</f>
        <v>Pot 200 mL</v>
      </c>
    </row>
    <row r="5" spans="1:12" ht="13.25" customHeight="1" thickBot="1" x14ac:dyDescent="0.25">
      <c r="C5" s="5"/>
      <c r="D5" s="4"/>
      <c r="E5" s="77"/>
      <c r="L5" t="str">
        <v>Contenant 1L</v>
      </c>
    </row>
    <row r="6" spans="1:12" ht="18" customHeight="1" x14ac:dyDescent="0.2">
      <c r="B6" s="111" t="s">
        <v>19</v>
      </c>
      <c r="C6" s="110" t="s">
        <v>43</v>
      </c>
    </row>
    <row r="7" spans="1:12" ht="18" customHeight="1" thickBot="1" x14ac:dyDescent="0.25">
      <c r="B7" s="112" t="s">
        <v>20</v>
      </c>
      <c r="C7" s="113">
        <v>45674</v>
      </c>
    </row>
    <row r="8" spans="1:12" ht="18.5" customHeight="1" x14ac:dyDescent="0.2"/>
    <row r="9" spans="1:12" x14ac:dyDescent="0.2">
      <c r="C9" s="78" t="s">
        <v>54</v>
      </c>
      <c r="D9" s="108" t="s">
        <v>55</v>
      </c>
    </row>
    <row r="10" spans="1:12" ht="18" customHeight="1" x14ac:dyDescent="0.2">
      <c r="B10" s="79" t="s">
        <v>21</v>
      </c>
      <c r="C10" s="80" t="str">
        <f>IF(_xlfn.XLOOKUP($F$19,MesFournisseurs[N° REF],MesFournisseurs[Conditions de livraison])="","",_xlfn.XLOOKUP($F$19,MesFournisseurs[N° REF],MesFournisseurs[Conditions de livraison]))</f>
        <v>Une dizaine de jours en moyenne</v>
      </c>
      <c r="D10" s="113"/>
    </row>
    <row r="11" spans="1:12" ht="18" customHeight="1" x14ac:dyDescent="0.2">
      <c r="B11" s="79" t="s">
        <v>17</v>
      </c>
      <c r="C11" s="81" t="str">
        <f>IF(_xlfn.XLOOKUP($F$19,MesFournisseurs[N° REF],MesFournisseurs[Conditions de règlement])="","",_xlfn.XLOOKUP($F$19,MesFournisseurs[N° REF],MesFournisseurs[Conditions de règlement]))</f>
        <v>30 jours fin de mois</v>
      </c>
      <c r="D11" s="110"/>
    </row>
    <row r="12" spans="1:12" ht="13.25" customHeight="1" x14ac:dyDescent="0.2">
      <c r="B12" s="19"/>
      <c r="C12" s="19"/>
      <c r="D12" s="19"/>
    </row>
    <row r="13" spans="1:12" ht="18" customHeight="1" x14ac:dyDescent="0.2">
      <c r="B13" s="79" t="s">
        <v>64</v>
      </c>
      <c r="C13" s="82" t="str">
        <f>_xlfn.XLOOKUP($F$19,MesFournisseurs[N° REF],MesFournisseurs[Préférence pour le passage des commandes])</f>
        <v>Par Mail</v>
      </c>
      <c r="D13" s="83"/>
    </row>
    <row r="14" spans="1:12" ht="18" customHeight="1" x14ac:dyDescent="0.2">
      <c r="B14" s="79" t="s">
        <v>65</v>
      </c>
      <c r="C14" s="84" t="str">
        <f>IF(ISBLANK(_xlfn.XLOOKUP($F$19,MesFournisseurs[N° REF],MesFournisseurs[Autres remarques])),"Vide",_xlfn.XLOOKUP($F$19,MesFournisseurs[N° REF],MesFournisseurs[Autres remarques]))</f>
        <v>Vide</v>
      </c>
      <c r="D14" s="83"/>
    </row>
    <row r="15" spans="1:12" ht="10.75" customHeight="1" x14ac:dyDescent="0.2"/>
    <row r="16" spans="1:12" ht="39.5" customHeight="1" x14ac:dyDescent="0.2">
      <c r="B16" s="85" t="s">
        <v>93</v>
      </c>
      <c r="C16" s="144" t="s">
        <v>95</v>
      </c>
      <c r="D16" s="144"/>
      <c r="E16" s="144"/>
      <c r="F16" s="144"/>
    </row>
    <row r="17" spans="1:11" ht="11.5" customHeight="1" thickBot="1" x14ac:dyDescent="0.25"/>
    <row r="18" spans="1:11" ht="21.5" customHeight="1" thickBot="1" x14ac:dyDescent="0.25">
      <c r="B18" s="138" t="s">
        <v>22</v>
      </c>
      <c r="C18" s="139"/>
      <c r="E18" s="142" t="s">
        <v>58</v>
      </c>
      <c r="F18" s="143"/>
    </row>
    <row r="19" spans="1:11" ht="19.75" customHeight="1" thickBot="1" x14ac:dyDescent="0.25">
      <c r="B19" s="140"/>
      <c r="C19" s="141"/>
      <c r="E19" s="86" t="str">
        <f>IF(AND(ISBLANK(C4),ISBLANK(E4)),"Non Sélectionné",IF(ISBLANK(C4),E4,_xlfn.XLOOKUP(C4,MesFournisseurs[N° REF],MesFournisseurs[Nom du Fournisseur])))</f>
        <v>Fournisseur 3</v>
      </c>
      <c r="F19" s="87">
        <f>IF(AND(ISBLANK(C4),ISBLANK(E4)),"Non Sélectionné",IF(ISBLANK(E4),C4,_xlfn.XLOOKUP(E4,MesFournisseurs[Nom du Fournisseur],MesFournisseurs[N° REF])))</f>
        <v>3</v>
      </c>
    </row>
    <row r="20" spans="1:11" ht="12" customHeight="1" x14ac:dyDescent="0.2"/>
    <row r="21" spans="1:11" ht="15.5" customHeight="1" x14ac:dyDescent="0.2">
      <c r="D21" s="135" t="s">
        <v>59</v>
      </c>
      <c r="E21" s="136"/>
      <c r="F21" s="136"/>
      <c r="G21" s="136"/>
      <c r="H21" s="137"/>
    </row>
    <row r="22" spans="1:11" s="106" customFormat="1" ht="17.5" customHeight="1" x14ac:dyDescent="0.2">
      <c r="A22" s="80"/>
      <c r="B22" s="76" t="s">
        <v>82</v>
      </c>
      <c r="C22" s="76" t="s">
        <v>25</v>
      </c>
      <c r="D22" s="104" t="s">
        <v>62</v>
      </c>
      <c r="E22" s="76" t="s">
        <v>26</v>
      </c>
      <c r="F22" s="76" t="s">
        <v>84</v>
      </c>
      <c r="G22" s="76" t="s">
        <v>28</v>
      </c>
      <c r="H22" s="105" t="s">
        <v>63</v>
      </c>
    </row>
    <row r="23" spans="1:11" ht="30" customHeight="1" x14ac:dyDescent="0.2">
      <c r="A23" s="88">
        <v>1</v>
      </c>
      <c r="B23" s="117" t="s">
        <v>60</v>
      </c>
      <c r="C23" s="118">
        <v>10</v>
      </c>
      <c r="D23" s="89" cm="1">
        <f t="array" ref="D23">IFERROR(IF(OR(ISBLANK(B23), B23="Aucun produit trouvé"), "",IF(ISBLANK(INDEX(_xlfn._xlws.FILTER(MesProduits[Nouveau Prix (si changement)], MesProduits[Fournisseur]=$E$19),_xlfn.XMATCH(B23,_xlfn._xlws.FILTER(MesProduits[Nom du produit &amp; Description], MesProduits[Fournisseur]=$E$19)))),INDEX(_xlfn._xlws.FILTER(MesProduits[Prix unitaire base],MesProduits[Fournisseur]=$E$19),_xlfn.XMATCH(B23,_xlfn._xlws.FILTER(MesProduits[Nom du produit &amp; Description], MesProduits[Fournisseur]=$E$19))),INDEX(_xlfn._xlws.FILTER(MesProduits[Nouveau Prix (si changement)], MesProduits[Fournisseur]=$E$19),_xlfn.XMATCH(B23,_xlfn._xlws.FILTER(MesProduits[Nom du produit &amp; Description], MesProduits[Fournisseur]=$E$19))))),"Non Trouvé")</f>
        <v>0.1</v>
      </c>
      <c r="E23" s="90">
        <f>IF(OR(C23="",D23="Non Trouvé"),"",C23*D23)</f>
        <v>1</v>
      </c>
      <c r="F23" s="91" cm="1">
        <f t="array" ref="F23">IFERROR(IF(OR(ISBLANK(B23), B23="Aucun produit trouvé"), "",INDEX(_xlfn._xlws.FILTER(MesProduits[TVA appliquée], MesProduits[Fournisseur]=$E$19),_xlfn.XMATCH(B23, _xlfn._xlws.FILTER(MesProduits[Nom du produit &amp; Description], MesProduits[Fournisseur]=$E$19)))),"Non Trouvé")</f>
        <v>0.05</v>
      </c>
      <c r="G23" s="92">
        <f>IF(E23="","",E23*F23)</f>
        <v>0.05</v>
      </c>
      <c r="H23" s="93">
        <f>IF(E23="","",E23+E23*F23)</f>
        <v>1.05</v>
      </c>
    </row>
    <row r="24" spans="1:11" ht="30" customHeight="1" x14ac:dyDescent="0.2">
      <c r="A24" s="88">
        <f>A23+1</f>
        <v>2</v>
      </c>
      <c r="B24" s="107" t="s">
        <v>60</v>
      </c>
      <c r="C24" s="114">
        <v>11</v>
      </c>
      <c r="D24" s="89" cm="1">
        <f t="array" ref="D24">IFERROR(IF(OR(ISBLANK(B24), B24="Aucun produit trouvé"), "",IF(ISBLANK(INDEX(_xlfn._xlws.FILTER(MesProduits[Nouveau Prix (si changement)], MesProduits[Fournisseur]=$E$19),_xlfn.XMATCH(B24,_xlfn._xlws.FILTER(MesProduits[Nom du produit &amp; Description], MesProduits[Fournisseur]=$E$19)))),INDEX(_xlfn._xlws.FILTER(MesProduits[Prix unitaire base],MesProduits[Fournisseur]=$E$19),_xlfn.XMATCH(B24,_xlfn._xlws.FILTER(MesProduits[Nom du produit &amp; Description], MesProduits[Fournisseur]=$E$19))),INDEX(_xlfn._xlws.FILTER(MesProduits[Nouveau Prix (si changement)], MesProduits[Fournisseur]=$E$19),_xlfn.XMATCH(B24,_xlfn._xlws.FILTER(MesProduits[Nom du produit &amp; Description], MesProduits[Fournisseur]=$E$19))))),"Non Trouvé")</f>
        <v>0.1</v>
      </c>
      <c r="E24" s="90">
        <f t="shared" ref="E24:E42" si="0">IF(OR(C24="",D24="Non Trouvé"),"",C24*D24)</f>
        <v>1.1000000000000001</v>
      </c>
      <c r="F24" s="91" cm="1">
        <f t="array" ref="F24">IFERROR(IF(OR(ISBLANK(B24), B24="Aucun produit trouvé"), "",INDEX(_xlfn._xlws.FILTER(MesProduits[TVA appliquée], MesProduits[Fournisseur]=$E$19),_xlfn.XMATCH(B24, _xlfn._xlws.FILTER(MesProduits[Nom du produit &amp; Description], MesProduits[Fournisseur]=$E$19)))),"Non Trouvé")</f>
        <v>0.05</v>
      </c>
      <c r="G24" s="94">
        <f t="shared" ref="G24:G42" si="1">IF(E24="","",E24*F24)</f>
        <v>5.5000000000000007E-2</v>
      </c>
      <c r="H24" s="95">
        <f>IF(E24="","",E24+E24*F24)</f>
        <v>1.155</v>
      </c>
    </row>
    <row r="25" spans="1:11" ht="30" customHeight="1" x14ac:dyDescent="0.2">
      <c r="A25" s="88">
        <f t="shared" ref="A25:A42" si="2">A24+1</f>
        <v>3</v>
      </c>
      <c r="B25" s="107" t="s">
        <v>60</v>
      </c>
      <c r="C25" s="114">
        <v>12</v>
      </c>
      <c r="D25" s="89" cm="1">
        <f t="array" ref="D25">IFERROR(IF(OR(ISBLANK(B25), B25="Aucun produit trouvé"), "",IF(ISBLANK(INDEX(_xlfn._xlws.FILTER(MesProduits[Nouveau Prix (si changement)], MesProduits[Fournisseur]=$E$19),_xlfn.XMATCH(B25,_xlfn._xlws.FILTER(MesProduits[Nom du produit &amp; Description], MesProduits[Fournisseur]=$E$19)))),INDEX(_xlfn._xlws.FILTER(MesProduits[Prix unitaire base],MesProduits[Fournisseur]=$E$19),_xlfn.XMATCH(B25,_xlfn._xlws.FILTER(MesProduits[Nom du produit &amp; Description], MesProduits[Fournisseur]=$E$19))),INDEX(_xlfn._xlws.FILTER(MesProduits[Nouveau Prix (si changement)], MesProduits[Fournisseur]=$E$19),_xlfn.XMATCH(B25,_xlfn._xlws.FILTER(MesProduits[Nom du produit &amp; Description], MesProduits[Fournisseur]=$E$19))))),"Non Trouvé")</f>
        <v>0.1</v>
      </c>
      <c r="E25" s="90">
        <f t="shared" si="0"/>
        <v>1.2000000000000002</v>
      </c>
      <c r="F25" s="91" cm="1">
        <f t="array" ref="F25">IFERROR(IF(OR(ISBLANK(B25), B25="Aucun produit trouvé"), "",INDEX(_xlfn._xlws.FILTER(MesProduits[TVA appliquée], MesProduits[Fournisseur]=$E$19),_xlfn.XMATCH(B25, _xlfn._xlws.FILTER(MesProduits[Nom du produit &amp; Description], MesProduits[Fournisseur]=$E$19)))),"Non Trouvé")</f>
        <v>0.05</v>
      </c>
      <c r="G25" s="94">
        <f t="shared" si="1"/>
        <v>6.0000000000000012E-2</v>
      </c>
      <c r="H25" s="95">
        <f t="shared" ref="H25:H42" si="3">IF(E25="","",E25+E25*F25)</f>
        <v>1.2600000000000002</v>
      </c>
      <c r="K25" s="96"/>
    </row>
    <row r="26" spans="1:11" ht="30" customHeight="1" x14ac:dyDescent="0.2">
      <c r="A26" s="88">
        <f t="shared" si="2"/>
        <v>4</v>
      </c>
      <c r="B26" s="107" t="s">
        <v>60</v>
      </c>
      <c r="C26" s="114">
        <v>13</v>
      </c>
      <c r="D26" s="89" cm="1">
        <f t="array" ref="D26">IFERROR(IF(OR(ISBLANK(B26), B26="Aucun produit trouvé"), "",IF(ISBLANK(INDEX(_xlfn._xlws.FILTER(MesProduits[Nouveau Prix (si changement)], MesProduits[Fournisseur]=$E$19),_xlfn.XMATCH(B26,_xlfn._xlws.FILTER(MesProduits[Nom du produit &amp; Description], MesProduits[Fournisseur]=$E$19)))),INDEX(_xlfn._xlws.FILTER(MesProduits[Prix unitaire base],MesProduits[Fournisseur]=$E$19),_xlfn.XMATCH(B26,_xlfn._xlws.FILTER(MesProduits[Nom du produit &amp; Description], MesProduits[Fournisseur]=$E$19))),INDEX(_xlfn._xlws.FILTER(MesProduits[Nouveau Prix (si changement)], MesProduits[Fournisseur]=$E$19),_xlfn.XMATCH(B26,_xlfn._xlws.FILTER(MesProduits[Nom du produit &amp; Description], MesProduits[Fournisseur]=$E$19))))),"Non Trouvé")</f>
        <v>0.1</v>
      </c>
      <c r="E26" s="90">
        <f t="shared" si="0"/>
        <v>1.3</v>
      </c>
      <c r="F26" s="91" cm="1">
        <f t="array" ref="F26">IFERROR(IF(OR(ISBLANK(B26), B26="Aucun produit trouvé"), "",INDEX(_xlfn._xlws.FILTER(MesProduits[TVA appliquée], MesProduits[Fournisseur]=$E$19),_xlfn.XMATCH(B26, _xlfn._xlws.FILTER(MesProduits[Nom du produit &amp; Description], MesProduits[Fournisseur]=$E$19)))),"Non Trouvé")</f>
        <v>0.05</v>
      </c>
      <c r="G26" s="94">
        <f t="shared" si="1"/>
        <v>6.5000000000000002E-2</v>
      </c>
      <c r="H26" s="95">
        <f t="shared" si="3"/>
        <v>1.365</v>
      </c>
    </row>
    <row r="27" spans="1:11" ht="30" customHeight="1" x14ac:dyDescent="0.2">
      <c r="A27" s="88">
        <f t="shared" si="2"/>
        <v>5</v>
      </c>
      <c r="B27" s="107" t="s">
        <v>60</v>
      </c>
      <c r="C27" s="114">
        <v>14</v>
      </c>
      <c r="D27" s="89" cm="1">
        <f t="array" ref="D27">IFERROR(IF(OR(ISBLANK(B27), B27="Aucun produit trouvé"), "",IF(ISBLANK(INDEX(_xlfn._xlws.FILTER(MesProduits[Nouveau Prix (si changement)], MesProduits[Fournisseur]=$E$19),_xlfn.XMATCH(B27,_xlfn._xlws.FILTER(MesProduits[Nom du produit &amp; Description], MesProduits[Fournisseur]=$E$19)))),INDEX(_xlfn._xlws.FILTER(MesProduits[Prix unitaire base],MesProduits[Fournisseur]=$E$19),_xlfn.XMATCH(B27,_xlfn._xlws.FILTER(MesProduits[Nom du produit &amp; Description], MesProduits[Fournisseur]=$E$19))),INDEX(_xlfn._xlws.FILTER(MesProduits[Nouveau Prix (si changement)], MesProduits[Fournisseur]=$E$19),_xlfn.XMATCH(B27,_xlfn._xlws.FILTER(MesProduits[Nom du produit &amp; Description], MesProduits[Fournisseur]=$E$19))))),"Non Trouvé")</f>
        <v>0.1</v>
      </c>
      <c r="E27" s="90">
        <f t="shared" si="0"/>
        <v>1.4000000000000001</v>
      </c>
      <c r="F27" s="91" cm="1">
        <f t="array" ref="F27">IFERROR(IF(OR(ISBLANK(B27), B27="Aucun produit trouvé"), "",INDEX(_xlfn._xlws.FILTER(MesProduits[TVA appliquée], MesProduits[Fournisseur]=$E$19),_xlfn.XMATCH(B27, _xlfn._xlws.FILTER(MesProduits[Nom du produit &amp; Description], MesProduits[Fournisseur]=$E$19)))),"Non Trouvé")</f>
        <v>0.05</v>
      </c>
      <c r="G27" s="94">
        <f t="shared" si="1"/>
        <v>7.0000000000000007E-2</v>
      </c>
      <c r="H27" s="95">
        <f t="shared" si="3"/>
        <v>1.4700000000000002</v>
      </c>
    </row>
    <row r="28" spans="1:11" ht="30" customHeight="1" x14ac:dyDescent="0.2">
      <c r="A28" s="88">
        <f t="shared" si="2"/>
        <v>6</v>
      </c>
      <c r="B28" s="107" t="s">
        <v>60</v>
      </c>
      <c r="C28" s="114">
        <v>15</v>
      </c>
      <c r="D28" s="89" cm="1">
        <f t="array" ref="D28">IFERROR(IF(OR(ISBLANK(B28), B28="Aucun produit trouvé"), "",IF(ISBLANK(INDEX(_xlfn._xlws.FILTER(MesProduits[Nouveau Prix (si changement)], MesProduits[Fournisseur]=$E$19),_xlfn.XMATCH(B28,_xlfn._xlws.FILTER(MesProduits[Nom du produit &amp; Description], MesProduits[Fournisseur]=$E$19)))),INDEX(_xlfn._xlws.FILTER(MesProduits[Prix unitaire base],MesProduits[Fournisseur]=$E$19),_xlfn.XMATCH(B28,_xlfn._xlws.FILTER(MesProduits[Nom du produit &amp; Description], MesProduits[Fournisseur]=$E$19))),INDEX(_xlfn._xlws.FILTER(MesProduits[Nouveau Prix (si changement)], MesProduits[Fournisseur]=$E$19),_xlfn.XMATCH(B28,_xlfn._xlws.FILTER(MesProduits[Nom du produit &amp; Description], MesProduits[Fournisseur]=$E$19))))),"Non Trouvé")</f>
        <v>0.1</v>
      </c>
      <c r="E28" s="90">
        <f t="shared" si="0"/>
        <v>1.5</v>
      </c>
      <c r="F28" s="91" cm="1">
        <f t="array" ref="F28">IFERROR(IF(OR(ISBLANK(B28), B28="Aucun produit trouvé"), "",INDEX(_xlfn._xlws.FILTER(MesProduits[TVA appliquée], MesProduits[Fournisseur]=$E$19),_xlfn.XMATCH(B28, _xlfn._xlws.FILTER(MesProduits[Nom du produit &amp; Description], MesProduits[Fournisseur]=$E$19)))),"Non Trouvé")</f>
        <v>0.05</v>
      </c>
      <c r="G28" s="94">
        <f t="shared" si="1"/>
        <v>7.5000000000000011E-2</v>
      </c>
      <c r="H28" s="95">
        <f t="shared" si="3"/>
        <v>1.575</v>
      </c>
    </row>
    <row r="29" spans="1:11" ht="30" customHeight="1" x14ac:dyDescent="0.2">
      <c r="A29" s="88">
        <f t="shared" si="2"/>
        <v>7</v>
      </c>
      <c r="B29" s="107" t="s">
        <v>60</v>
      </c>
      <c r="C29" s="114">
        <v>16</v>
      </c>
      <c r="D29" s="89" cm="1">
        <f t="array" ref="D29">IFERROR(IF(OR(ISBLANK(B29), B29="Aucun produit trouvé"), "",IF(ISBLANK(INDEX(_xlfn._xlws.FILTER(MesProduits[Nouveau Prix (si changement)], MesProduits[Fournisseur]=$E$19),_xlfn.XMATCH(B29,_xlfn._xlws.FILTER(MesProduits[Nom du produit &amp; Description], MesProduits[Fournisseur]=$E$19)))),INDEX(_xlfn._xlws.FILTER(MesProduits[Prix unitaire base],MesProduits[Fournisseur]=$E$19),_xlfn.XMATCH(B29,_xlfn._xlws.FILTER(MesProduits[Nom du produit &amp; Description], MesProduits[Fournisseur]=$E$19))),INDEX(_xlfn._xlws.FILTER(MesProduits[Nouveau Prix (si changement)], MesProduits[Fournisseur]=$E$19),_xlfn.XMATCH(B29,_xlfn._xlws.FILTER(MesProduits[Nom du produit &amp; Description], MesProduits[Fournisseur]=$E$19))))),"Non Trouvé")</f>
        <v>0.1</v>
      </c>
      <c r="E29" s="90">
        <f t="shared" si="0"/>
        <v>1.6</v>
      </c>
      <c r="F29" s="91" cm="1">
        <f t="array" ref="F29">IFERROR(IF(OR(ISBLANK(B29), B29="Aucun produit trouvé"), "",INDEX(_xlfn._xlws.FILTER(MesProduits[TVA appliquée], MesProduits[Fournisseur]=$E$19),_xlfn.XMATCH(B29, _xlfn._xlws.FILTER(MesProduits[Nom du produit &amp; Description], MesProduits[Fournisseur]=$E$19)))),"Non Trouvé")</f>
        <v>0.05</v>
      </c>
      <c r="G29" s="94">
        <f t="shared" si="1"/>
        <v>8.0000000000000016E-2</v>
      </c>
      <c r="H29" s="95">
        <f t="shared" si="3"/>
        <v>1.6800000000000002</v>
      </c>
    </row>
    <row r="30" spans="1:11" ht="30" customHeight="1" x14ac:dyDescent="0.2">
      <c r="A30" s="88">
        <f t="shared" si="2"/>
        <v>8</v>
      </c>
      <c r="B30" s="107" t="s">
        <v>60</v>
      </c>
      <c r="C30" s="114">
        <v>17</v>
      </c>
      <c r="D30" s="89" cm="1">
        <f t="array" ref="D30">IFERROR(IF(OR(ISBLANK(B30), B30="Aucun produit trouvé"), "",IF(ISBLANK(INDEX(_xlfn._xlws.FILTER(MesProduits[Nouveau Prix (si changement)], MesProduits[Fournisseur]=$E$19),_xlfn.XMATCH(B30,_xlfn._xlws.FILTER(MesProduits[Nom du produit &amp; Description], MesProduits[Fournisseur]=$E$19)))),INDEX(_xlfn._xlws.FILTER(MesProduits[Prix unitaire base],MesProduits[Fournisseur]=$E$19),_xlfn.XMATCH(B30,_xlfn._xlws.FILTER(MesProduits[Nom du produit &amp; Description], MesProduits[Fournisseur]=$E$19))),INDEX(_xlfn._xlws.FILTER(MesProduits[Nouveau Prix (si changement)], MesProduits[Fournisseur]=$E$19),_xlfn.XMATCH(B30,_xlfn._xlws.FILTER(MesProduits[Nom du produit &amp; Description], MesProduits[Fournisseur]=$E$19))))),"Non Trouvé")</f>
        <v>0.1</v>
      </c>
      <c r="E30" s="90">
        <f t="shared" si="0"/>
        <v>1.7000000000000002</v>
      </c>
      <c r="F30" s="91" cm="1">
        <f t="array" ref="F30">IFERROR(IF(OR(ISBLANK(B30), B30="Aucun produit trouvé"), "",INDEX(_xlfn._xlws.FILTER(MesProduits[TVA appliquée], MesProduits[Fournisseur]=$E$19),_xlfn.XMATCH(B30, _xlfn._xlws.FILTER(MesProduits[Nom du produit &amp; Description], MesProduits[Fournisseur]=$E$19)))),"Non Trouvé")</f>
        <v>0.05</v>
      </c>
      <c r="G30" s="94">
        <f t="shared" si="1"/>
        <v>8.500000000000002E-2</v>
      </c>
      <c r="H30" s="95">
        <f t="shared" si="3"/>
        <v>1.7850000000000001</v>
      </c>
    </row>
    <row r="31" spans="1:11" ht="30" customHeight="1" x14ac:dyDescent="0.2">
      <c r="A31" s="88">
        <f t="shared" si="2"/>
        <v>9</v>
      </c>
      <c r="B31" s="107" t="s">
        <v>60</v>
      </c>
      <c r="C31" s="114">
        <v>18</v>
      </c>
      <c r="D31" s="89" cm="1">
        <f t="array" ref="D31">IFERROR(IF(OR(ISBLANK(B31), B31="Aucun produit trouvé"), "",IF(ISBLANK(INDEX(_xlfn._xlws.FILTER(MesProduits[Nouveau Prix (si changement)], MesProduits[Fournisseur]=$E$19),_xlfn.XMATCH(B31,_xlfn._xlws.FILTER(MesProduits[Nom du produit &amp; Description], MesProduits[Fournisseur]=$E$19)))),INDEX(_xlfn._xlws.FILTER(MesProduits[Prix unitaire base],MesProduits[Fournisseur]=$E$19),_xlfn.XMATCH(B31,_xlfn._xlws.FILTER(MesProduits[Nom du produit &amp; Description], MesProduits[Fournisseur]=$E$19))),INDEX(_xlfn._xlws.FILTER(MesProduits[Nouveau Prix (si changement)], MesProduits[Fournisseur]=$E$19),_xlfn.XMATCH(B31,_xlfn._xlws.FILTER(MesProduits[Nom du produit &amp; Description], MesProduits[Fournisseur]=$E$19))))),"Non Trouvé")</f>
        <v>0.1</v>
      </c>
      <c r="E31" s="90">
        <f t="shared" si="0"/>
        <v>1.8</v>
      </c>
      <c r="F31" s="91" cm="1">
        <f t="array" ref="F31">IFERROR(IF(OR(ISBLANK(B31), B31="Aucun produit trouvé"), "",INDEX(_xlfn._xlws.FILTER(MesProduits[TVA appliquée], MesProduits[Fournisseur]=$E$19),_xlfn.XMATCH(B31, _xlfn._xlws.FILTER(MesProduits[Nom du produit &amp; Description], MesProduits[Fournisseur]=$E$19)))),"Non Trouvé")</f>
        <v>0.05</v>
      </c>
      <c r="G31" s="94">
        <f t="shared" si="1"/>
        <v>9.0000000000000011E-2</v>
      </c>
      <c r="H31" s="95">
        <f t="shared" si="3"/>
        <v>1.8900000000000001</v>
      </c>
    </row>
    <row r="32" spans="1:11" ht="30" customHeight="1" x14ac:dyDescent="0.2">
      <c r="A32" s="88">
        <f t="shared" si="2"/>
        <v>10</v>
      </c>
      <c r="B32" s="107" t="s">
        <v>60</v>
      </c>
      <c r="C32" s="114">
        <v>19</v>
      </c>
      <c r="D32" s="89" cm="1">
        <f t="array" ref="D32">IFERROR(IF(OR(ISBLANK(B32), B32="Aucun produit trouvé"), "",IF(ISBLANK(INDEX(_xlfn._xlws.FILTER(MesProduits[Nouveau Prix (si changement)], MesProduits[Fournisseur]=$E$19),_xlfn.XMATCH(B32,_xlfn._xlws.FILTER(MesProduits[Nom du produit &amp; Description], MesProduits[Fournisseur]=$E$19)))),INDEX(_xlfn._xlws.FILTER(MesProduits[Prix unitaire base],MesProduits[Fournisseur]=$E$19),_xlfn.XMATCH(B32,_xlfn._xlws.FILTER(MesProduits[Nom du produit &amp; Description], MesProduits[Fournisseur]=$E$19))),INDEX(_xlfn._xlws.FILTER(MesProduits[Nouveau Prix (si changement)], MesProduits[Fournisseur]=$E$19),_xlfn.XMATCH(B32,_xlfn._xlws.FILTER(MesProduits[Nom du produit &amp; Description], MesProduits[Fournisseur]=$E$19))))),"Non Trouvé")</f>
        <v>0.1</v>
      </c>
      <c r="E32" s="90">
        <f t="shared" si="0"/>
        <v>1.9000000000000001</v>
      </c>
      <c r="F32" s="91" cm="1">
        <f t="array" ref="F32">IFERROR(IF(OR(ISBLANK(B32), B32="Aucun produit trouvé"), "",INDEX(_xlfn._xlws.FILTER(MesProduits[TVA appliquée], MesProduits[Fournisseur]=$E$19),_xlfn.XMATCH(B32, _xlfn._xlws.FILTER(MesProduits[Nom du produit &amp; Description], MesProduits[Fournisseur]=$E$19)))),"Non Trouvé")</f>
        <v>0.05</v>
      </c>
      <c r="G32" s="94">
        <f t="shared" si="1"/>
        <v>9.5000000000000015E-2</v>
      </c>
      <c r="H32" s="95">
        <f t="shared" si="3"/>
        <v>1.9950000000000001</v>
      </c>
    </row>
    <row r="33" spans="1:8" ht="30" customHeight="1" x14ac:dyDescent="0.2">
      <c r="A33" s="88">
        <f t="shared" si="2"/>
        <v>11</v>
      </c>
      <c r="B33" s="107" t="s">
        <v>60</v>
      </c>
      <c r="C33" s="114">
        <v>20</v>
      </c>
      <c r="D33" s="89" cm="1">
        <f t="array" ref="D33">IFERROR(IF(OR(ISBLANK(B33), B33="Aucun produit trouvé"), "",IF(ISBLANK(INDEX(_xlfn._xlws.FILTER(MesProduits[Nouveau Prix (si changement)], MesProduits[Fournisseur]=$E$19),_xlfn.XMATCH(B33,_xlfn._xlws.FILTER(MesProduits[Nom du produit &amp; Description], MesProduits[Fournisseur]=$E$19)))),INDEX(_xlfn._xlws.FILTER(MesProduits[Prix unitaire base],MesProduits[Fournisseur]=$E$19),_xlfn.XMATCH(B33,_xlfn._xlws.FILTER(MesProduits[Nom du produit &amp; Description], MesProduits[Fournisseur]=$E$19))),INDEX(_xlfn._xlws.FILTER(MesProduits[Nouveau Prix (si changement)], MesProduits[Fournisseur]=$E$19),_xlfn.XMATCH(B33,_xlfn._xlws.FILTER(MesProduits[Nom du produit &amp; Description], MesProduits[Fournisseur]=$E$19))))),"Non Trouvé")</f>
        <v>0.1</v>
      </c>
      <c r="E33" s="90">
        <f t="shared" si="0"/>
        <v>2</v>
      </c>
      <c r="F33" s="91" cm="1">
        <f t="array" ref="F33">IFERROR(IF(OR(ISBLANK(B33), B33="Aucun produit trouvé"), "",INDEX(_xlfn._xlws.FILTER(MesProduits[TVA appliquée], MesProduits[Fournisseur]=$E$19),_xlfn.XMATCH(B33, _xlfn._xlws.FILTER(MesProduits[Nom du produit &amp; Description], MesProduits[Fournisseur]=$E$19)))),"Non Trouvé")</f>
        <v>0.05</v>
      </c>
      <c r="G33" s="94">
        <f t="shared" si="1"/>
        <v>0.1</v>
      </c>
      <c r="H33" s="95">
        <f t="shared" si="3"/>
        <v>2.1</v>
      </c>
    </row>
    <row r="34" spans="1:8" ht="30" customHeight="1" x14ac:dyDescent="0.2">
      <c r="A34" s="88">
        <f t="shared" si="2"/>
        <v>12</v>
      </c>
      <c r="B34" s="107" t="s">
        <v>60</v>
      </c>
      <c r="C34" s="114">
        <v>21</v>
      </c>
      <c r="D34" s="89" cm="1">
        <f t="array" ref="D34">IFERROR(IF(OR(ISBLANK(B34), B34="Aucun produit trouvé"), "",IF(ISBLANK(INDEX(_xlfn._xlws.FILTER(MesProduits[Nouveau Prix (si changement)], MesProduits[Fournisseur]=$E$19),_xlfn.XMATCH(B34,_xlfn._xlws.FILTER(MesProduits[Nom du produit &amp; Description], MesProduits[Fournisseur]=$E$19)))),INDEX(_xlfn._xlws.FILTER(MesProduits[Prix unitaire base],MesProduits[Fournisseur]=$E$19),_xlfn.XMATCH(B34,_xlfn._xlws.FILTER(MesProduits[Nom du produit &amp; Description], MesProduits[Fournisseur]=$E$19))),INDEX(_xlfn._xlws.FILTER(MesProduits[Nouveau Prix (si changement)], MesProduits[Fournisseur]=$E$19),_xlfn.XMATCH(B34,_xlfn._xlws.FILTER(MesProduits[Nom du produit &amp; Description], MesProduits[Fournisseur]=$E$19))))),"Non Trouvé")</f>
        <v>0.1</v>
      </c>
      <c r="E34" s="90">
        <f t="shared" si="0"/>
        <v>2.1</v>
      </c>
      <c r="F34" s="91" cm="1">
        <f t="array" ref="F34">IFERROR(IF(OR(ISBLANK(B34), B34="Aucun produit trouvé"), "",INDEX(_xlfn._xlws.FILTER(MesProduits[TVA appliquée], MesProduits[Fournisseur]=$E$19),_xlfn.XMATCH(B34, _xlfn._xlws.FILTER(MesProduits[Nom du produit &amp; Description], MesProduits[Fournisseur]=$E$19)))),"Non Trouvé")</f>
        <v>0.05</v>
      </c>
      <c r="G34" s="94">
        <f t="shared" si="1"/>
        <v>0.10500000000000001</v>
      </c>
      <c r="H34" s="95">
        <f t="shared" si="3"/>
        <v>2.2050000000000001</v>
      </c>
    </row>
    <row r="35" spans="1:8" ht="30" customHeight="1" x14ac:dyDescent="0.2">
      <c r="A35" s="88">
        <f t="shared" si="2"/>
        <v>13</v>
      </c>
      <c r="B35" s="107" t="s">
        <v>60</v>
      </c>
      <c r="C35" s="114">
        <v>22</v>
      </c>
      <c r="D35" s="89" cm="1">
        <f t="array" ref="D35">IFERROR(IF(OR(ISBLANK(B35), B35="Aucun produit trouvé"), "",IF(ISBLANK(INDEX(_xlfn._xlws.FILTER(MesProduits[Nouveau Prix (si changement)], MesProduits[Fournisseur]=$E$19),_xlfn.XMATCH(B35,_xlfn._xlws.FILTER(MesProduits[Nom du produit &amp; Description], MesProduits[Fournisseur]=$E$19)))),INDEX(_xlfn._xlws.FILTER(MesProduits[Prix unitaire base],MesProduits[Fournisseur]=$E$19),_xlfn.XMATCH(B35,_xlfn._xlws.FILTER(MesProduits[Nom du produit &amp; Description], MesProduits[Fournisseur]=$E$19))),INDEX(_xlfn._xlws.FILTER(MesProduits[Nouveau Prix (si changement)], MesProduits[Fournisseur]=$E$19),_xlfn.XMATCH(B35,_xlfn._xlws.FILTER(MesProduits[Nom du produit &amp; Description], MesProduits[Fournisseur]=$E$19))))),"Non Trouvé")</f>
        <v>0.1</v>
      </c>
      <c r="E35" s="90">
        <f t="shared" si="0"/>
        <v>2.2000000000000002</v>
      </c>
      <c r="F35" s="91" cm="1">
        <f t="array" ref="F35">IFERROR(IF(OR(ISBLANK(B35), B35="Aucun produit trouvé"), "",INDEX(_xlfn._xlws.FILTER(MesProduits[TVA appliquée], MesProduits[Fournisseur]=$E$19),_xlfn.XMATCH(B35, _xlfn._xlws.FILTER(MesProduits[Nom du produit &amp; Description], MesProduits[Fournisseur]=$E$19)))),"Non Trouvé")</f>
        <v>0.05</v>
      </c>
      <c r="G35" s="94">
        <f t="shared" si="1"/>
        <v>0.11000000000000001</v>
      </c>
      <c r="H35" s="95">
        <f t="shared" si="3"/>
        <v>2.31</v>
      </c>
    </row>
    <row r="36" spans="1:8" ht="30" customHeight="1" x14ac:dyDescent="0.2">
      <c r="A36" s="88">
        <f t="shared" si="2"/>
        <v>14</v>
      </c>
      <c r="B36" s="107" t="s">
        <v>60</v>
      </c>
      <c r="C36" s="114">
        <v>23</v>
      </c>
      <c r="D36" s="89" cm="1">
        <f t="array" ref="D36">IFERROR(IF(OR(ISBLANK(B36), B36="Aucun produit trouvé"), "",IF(ISBLANK(INDEX(_xlfn._xlws.FILTER(MesProduits[Nouveau Prix (si changement)], MesProduits[Fournisseur]=$E$19),_xlfn.XMATCH(B36,_xlfn._xlws.FILTER(MesProduits[Nom du produit &amp; Description], MesProduits[Fournisseur]=$E$19)))),INDEX(_xlfn._xlws.FILTER(MesProduits[Prix unitaire base],MesProduits[Fournisseur]=$E$19),_xlfn.XMATCH(B36,_xlfn._xlws.FILTER(MesProduits[Nom du produit &amp; Description], MesProduits[Fournisseur]=$E$19))),INDEX(_xlfn._xlws.FILTER(MesProduits[Nouveau Prix (si changement)], MesProduits[Fournisseur]=$E$19),_xlfn.XMATCH(B36,_xlfn._xlws.FILTER(MesProduits[Nom du produit &amp; Description], MesProduits[Fournisseur]=$E$19))))),"Non Trouvé")</f>
        <v>0.1</v>
      </c>
      <c r="E36" s="90">
        <f t="shared" si="0"/>
        <v>2.3000000000000003</v>
      </c>
      <c r="F36" s="91" cm="1">
        <f t="array" ref="F36">IFERROR(IF(OR(ISBLANK(B36), B36="Aucun produit trouvé"), "",INDEX(_xlfn._xlws.FILTER(MesProduits[TVA appliquée], MesProduits[Fournisseur]=$E$19),_xlfn.XMATCH(B36, _xlfn._xlws.FILTER(MesProduits[Nom du produit &amp; Description], MesProduits[Fournisseur]=$E$19)))),"Non Trouvé")</f>
        <v>0.05</v>
      </c>
      <c r="G36" s="94">
        <f t="shared" si="1"/>
        <v>0.11500000000000002</v>
      </c>
      <c r="H36" s="95">
        <f t="shared" si="3"/>
        <v>2.4150000000000005</v>
      </c>
    </row>
    <row r="37" spans="1:8" ht="30" customHeight="1" x14ac:dyDescent="0.2">
      <c r="A37" s="88">
        <f t="shared" si="2"/>
        <v>15</v>
      </c>
      <c r="B37" s="107" t="s">
        <v>60</v>
      </c>
      <c r="C37" s="114">
        <v>24</v>
      </c>
      <c r="D37" s="89" cm="1">
        <f t="array" ref="D37">IFERROR(IF(OR(ISBLANK(B37), B37="Aucun produit trouvé"), "",IF(ISBLANK(INDEX(_xlfn._xlws.FILTER(MesProduits[Nouveau Prix (si changement)], MesProduits[Fournisseur]=$E$19),_xlfn.XMATCH(B37,_xlfn._xlws.FILTER(MesProduits[Nom du produit &amp; Description], MesProduits[Fournisseur]=$E$19)))),INDEX(_xlfn._xlws.FILTER(MesProduits[Prix unitaire base],MesProduits[Fournisseur]=$E$19),_xlfn.XMATCH(B37,_xlfn._xlws.FILTER(MesProduits[Nom du produit &amp; Description], MesProduits[Fournisseur]=$E$19))),INDEX(_xlfn._xlws.FILTER(MesProduits[Nouveau Prix (si changement)], MesProduits[Fournisseur]=$E$19),_xlfn.XMATCH(B37,_xlfn._xlws.FILTER(MesProduits[Nom du produit &amp; Description], MesProduits[Fournisseur]=$E$19))))),"Non Trouvé")</f>
        <v>0.1</v>
      </c>
      <c r="E37" s="90">
        <f t="shared" si="0"/>
        <v>2.4000000000000004</v>
      </c>
      <c r="F37" s="91" cm="1">
        <f t="array" ref="F37">IFERROR(IF(OR(ISBLANK(B37), B37="Aucun produit trouvé"), "",INDEX(_xlfn._xlws.FILTER(MesProduits[TVA appliquée], MesProduits[Fournisseur]=$E$19),_xlfn.XMATCH(B37, _xlfn._xlws.FILTER(MesProduits[Nom du produit &amp; Description], MesProduits[Fournisseur]=$E$19)))),"Non Trouvé")</f>
        <v>0.05</v>
      </c>
      <c r="G37" s="94">
        <f t="shared" si="1"/>
        <v>0.12000000000000002</v>
      </c>
      <c r="H37" s="95">
        <f t="shared" si="3"/>
        <v>2.5200000000000005</v>
      </c>
    </row>
    <row r="38" spans="1:8" ht="30" customHeight="1" x14ac:dyDescent="0.2">
      <c r="A38" s="88">
        <f t="shared" si="2"/>
        <v>16</v>
      </c>
      <c r="B38" s="107" t="s">
        <v>60</v>
      </c>
      <c r="C38" s="114">
        <v>25</v>
      </c>
      <c r="D38" s="89" cm="1">
        <f t="array" ref="D38">IFERROR(IF(OR(ISBLANK(B38), B38="Aucun produit trouvé"), "",IF(ISBLANK(INDEX(_xlfn._xlws.FILTER(MesProduits[Nouveau Prix (si changement)], MesProduits[Fournisseur]=$E$19),_xlfn.XMATCH(B38,_xlfn._xlws.FILTER(MesProduits[Nom du produit &amp; Description], MesProduits[Fournisseur]=$E$19)))),INDEX(_xlfn._xlws.FILTER(MesProduits[Prix unitaire base],MesProduits[Fournisseur]=$E$19),_xlfn.XMATCH(B38,_xlfn._xlws.FILTER(MesProduits[Nom du produit &amp; Description], MesProduits[Fournisseur]=$E$19))),INDEX(_xlfn._xlws.FILTER(MesProduits[Nouveau Prix (si changement)], MesProduits[Fournisseur]=$E$19),_xlfn.XMATCH(B38,_xlfn._xlws.FILTER(MesProduits[Nom du produit &amp; Description], MesProduits[Fournisseur]=$E$19))))),"Non Trouvé")</f>
        <v>0.1</v>
      </c>
      <c r="E38" s="90">
        <f t="shared" si="0"/>
        <v>2.5</v>
      </c>
      <c r="F38" s="91" cm="1">
        <f t="array" ref="F38">IFERROR(IF(OR(ISBLANK(B38), B38="Aucun produit trouvé"), "",INDEX(_xlfn._xlws.FILTER(MesProduits[TVA appliquée], MesProduits[Fournisseur]=$E$19),_xlfn.XMATCH(B38, _xlfn._xlws.FILTER(MesProduits[Nom du produit &amp; Description], MesProduits[Fournisseur]=$E$19)))),"Non Trouvé")</f>
        <v>0.05</v>
      </c>
      <c r="G38" s="94">
        <f t="shared" si="1"/>
        <v>0.125</v>
      </c>
      <c r="H38" s="95">
        <f t="shared" si="3"/>
        <v>2.625</v>
      </c>
    </row>
    <row r="39" spans="1:8" ht="30" customHeight="1" x14ac:dyDescent="0.2">
      <c r="A39" s="88">
        <f>A38+1</f>
        <v>17</v>
      </c>
      <c r="B39" s="107" t="s">
        <v>60</v>
      </c>
      <c r="C39" s="114">
        <v>26</v>
      </c>
      <c r="D39" s="89" cm="1">
        <f t="array" ref="D39">IFERROR(IF(OR(ISBLANK(B39), B39="Aucun produit trouvé"), "",IF(ISBLANK(INDEX(_xlfn._xlws.FILTER(MesProduits[Nouveau Prix (si changement)], MesProduits[Fournisseur]=$E$19),_xlfn.XMATCH(B39,_xlfn._xlws.FILTER(MesProduits[Nom du produit &amp; Description], MesProduits[Fournisseur]=$E$19)))),INDEX(_xlfn._xlws.FILTER(MesProduits[Prix unitaire base],MesProduits[Fournisseur]=$E$19),_xlfn.XMATCH(B39,_xlfn._xlws.FILTER(MesProduits[Nom du produit &amp; Description], MesProduits[Fournisseur]=$E$19))),INDEX(_xlfn._xlws.FILTER(MesProduits[Nouveau Prix (si changement)], MesProduits[Fournisseur]=$E$19),_xlfn.XMATCH(B39,_xlfn._xlws.FILTER(MesProduits[Nom du produit &amp; Description], MesProduits[Fournisseur]=$E$19))))),"Non Trouvé")</f>
        <v>0.1</v>
      </c>
      <c r="E39" s="90">
        <f t="shared" si="0"/>
        <v>2.6</v>
      </c>
      <c r="F39" s="91" cm="1">
        <f t="array" ref="F39">IFERROR(IF(OR(ISBLANK(B39), B39="Aucun produit trouvé"), "",INDEX(_xlfn._xlws.FILTER(MesProduits[TVA appliquée], MesProduits[Fournisseur]=$E$19),_xlfn.XMATCH(B39, _xlfn._xlws.FILTER(MesProduits[Nom du produit &amp; Description], MesProduits[Fournisseur]=$E$19)))),"Non Trouvé")</f>
        <v>0.05</v>
      </c>
      <c r="G39" s="94">
        <f t="shared" si="1"/>
        <v>0.13</v>
      </c>
      <c r="H39" s="95">
        <f t="shared" si="3"/>
        <v>2.73</v>
      </c>
    </row>
    <row r="40" spans="1:8" ht="30" customHeight="1" x14ac:dyDescent="0.2">
      <c r="A40" s="88">
        <f t="shared" si="2"/>
        <v>18</v>
      </c>
      <c r="B40" s="107" t="s">
        <v>60</v>
      </c>
      <c r="C40" s="114">
        <v>27</v>
      </c>
      <c r="D40" s="89" cm="1">
        <f t="array" ref="D40">IFERROR(IF(OR(ISBLANK(B40), B40="Aucun produit trouvé"), "",IF(ISBLANK(INDEX(_xlfn._xlws.FILTER(MesProduits[Nouveau Prix (si changement)], MesProduits[Fournisseur]=$E$19),_xlfn.XMATCH(B40,_xlfn._xlws.FILTER(MesProduits[Nom du produit &amp; Description], MesProduits[Fournisseur]=$E$19)))),INDEX(_xlfn._xlws.FILTER(MesProduits[Prix unitaire base],MesProduits[Fournisseur]=$E$19),_xlfn.XMATCH(B40,_xlfn._xlws.FILTER(MesProduits[Nom du produit &amp; Description], MesProduits[Fournisseur]=$E$19))),INDEX(_xlfn._xlws.FILTER(MesProduits[Nouveau Prix (si changement)], MesProduits[Fournisseur]=$E$19),_xlfn.XMATCH(B40,_xlfn._xlws.FILTER(MesProduits[Nom du produit &amp; Description], MesProduits[Fournisseur]=$E$19))))),"Non Trouvé")</f>
        <v>0.1</v>
      </c>
      <c r="E40" s="90">
        <f t="shared" si="0"/>
        <v>2.7</v>
      </c>
      <c r="F40" s="91" cm="1">
        <f t="array" ref="F40">IFERROR(IF(OR(ISBLANK(B40), B40="Aucun produit trouvé"), "",INDEX(_xlfn._xlws.FILTER(MesProduits[TVA appliquée], MesProduits[Fournisseur]=$E$19),_xlfn.XMATCH(B40, _xlfn._xlws.FILTER(MesProduits[Nom du produit &amp; Description], MesProduits[Fournisseur]=$E$19)))),"Non Trouvé")</f>
        <v>0.05</v>
      </c>
      <c r="G40" s="94">
        <f t="shared" si="1"/>
        <v>0.13500000000000001</v>
      </c>
      <c r="H40" s="95">
        <f t="shared" si="3"/>
        <v>2.835</v>
      </c>
    </row>
    <row r="41" spans="1:8" ht="30" customHeight="1" x14ac:dyDescent="0.2">
      <c r="A41" s="88">
        <f t="shared" si="2"/>
        <v>19</v>
      </c>
      <c r="B41" s="107" t="s">
        <v>60</v>
      </c>
      <c r="C41" s="114">
        <v>28</v>
      </c>
      <c r="D41" s="89" cm="1">
        <f t="array" ref="D41">IFERROR(IF(OR(ISBLANK(B41), B41="Aucun produit trouvé"), "",IF(ISBLANK(INDEX(_xlfn._xlws.FILTER(MesProduits[Nouveau Prix (si changement)], MesProduits[Fournisseur]=$E$19),_xlfn.XMATCH(B41,_xlfn._xlws.FILTER(MesProduits[Nom du produit &amp; Description], MesProduits[Fournisseur]=$E$19)))),INDEX(_xlfn._xlws.FILTER(MesProduits[Prix unitaire base],MesProduits[Fournisseur]=$E$19),_xlfn.XMATCH(B41,_xlfn._xlws.FILTER(MesProduits[Nom du produit &amp; Description], MesProduits[Fournisseur]=$E$19))),INDEX(_xlfn._xlws.FILTER(MesProduits[Nouveau Prix (si changement)], MesProduits[Fournisseur]=$E$19),_xlfn.XMATCH(B41,_xlfn._xlws.FILTER(MesProduits[Nom du produit &amp; Description], MesProduits[Fournisseur]=$E$19))))),"Non Trouvé")</f>
        <v>0.1</v>
      </c>
      <c r="E41" s="90">
        <f t="shared" si="0"/>
        <v>2.8000000000000003</v>
      </c>
      <c r="F41" s="91" cm="1">
        <f t="array" ref="F41">IFERROR(IF(OR(ISBLANK(B41), B41="Aucun produit trouvé"), "",INDEX(_xlfn._xlws.FILTER(MesProduits[TVA appliquée], MesProduits[Fournisseur]=$E$19),_xlfn.XMATCH(B41, _xlfn._xlws.FILTER(MesProduits[Nom du produit &amp; Description], MesProduits[Fournisseur]=$E$19)))),"Non Trouvé")</f>
        <v>0.05</v>
      </c>
      <c r="G41" s="94">
        <f t="shared" si="1"/>
        <v>0.14000000000000001</v>
      </c>
      <c r="H41" s="95">
        <f t="shared" si="3"/>
        <v>2.9400000000000004</v>
      </c>
    </row>
    <row r="42" spans="1:8" ht="30" customHeight="1" thickBot="1" x14ac:dyDescent="0.25">
      <c r="A42" s="88">
        <f t="shared" si="2"/>
        <v>20</v>
      </c>
      <c r="B42" s="115" t="s">
        <v>60</v>
      </c>
      <c r="C42" s="116">
        <v>29</v>
      </c>
      <c r="D42" s="89" cm="1">
        <f t="array" ref="D42">IFERROR(IF(OR(ISBLANK(B42), B42="Aucun produit trouvé"), "",IF(ISBLANK(INDEX(_xlfn._xlws.FILTER(MesProduits[Nouveau Prix (si changement)], MesProduits[Fournisseur]=$E$19),_xlfn.XMATCH(B42,_xlfn._xlws.FILTER(MesProduits[Nom du produit &amp; Description], MesProduits[Fournisseur]=$E$19)))),INDEX(_xlfn._xlws.FILTER(MesProduits[Prix unitaire base],MesProduits[Fournisseur]=$E$19),_xlfn.XMATCH(B42,_xlfn._xlws.FILTER(MesProduits[Nom du produit &amp; Description], MesProduits[Fournisseur]=$E$19))),INDEX(_xlfn._xlws.FILTER(MesProduits[Nouveau Prix (si changement)], MesProduits[Fournisseur]=$E$19),_xlfn.XMATCH(B42,_xlfn._xlws.FILTER(MesProduits[Nom du produit &amp; Description], MesProduits[Fournisseur]=$E$19))))),"Non Trouvé")</f>
        <v>0.1</v>
      </c>
      <c r="E42" s="90">
        <f t="shared" si="0"/>
        <v>2.9000000000000004</v>
      </c>
      <c r="F42" s="91" cm="1">
        <f t="array" ref="F42">IFERROR(IF(OR(ISBLANK(B42), B42="Aucun produit trouvé"), "",INDEX(_xlfn._xlws.FILTER(MesProduits[TVA appliquée], MesProduits[Fournisseur]=$E$19),_xlfn.XMATCH(B42, _xlfn._xlws.FILTER(MesProduits[Nom du produit &amp; Description], MesProduits[Fournisseur]=$E$19)))),"Non Trouvé")</f>
        <v>0.05</v>
      </c>
      <c r="G42" s="97">
        <f t="shared" si="1"/>
        <v>0.14500000000000002</v>
      </c>
      <c r="H42" s="98">
        <f t="shared" si="3"/>
        <v>3.0450000000000004</v>
      </c>
    </row>
    <row r="43" spans="1:8" ht="21.5" customHeight="1" thickTop="1" x14ac:dyDescent="0.2">
      <c r="A43" s="88"/>
      <c r="B43" s="2"/>
      <c r="C43" s="2"/>
      <c r="D43" s="99" t="s">
        <v>61</v>
      </c>
      <c r="E43" s="100">
        <f>SUM(E23:E42)</f>
        <v>39</v>
      </c>
      <c r="F43" s="101" t="s">
        <v>63</v>
      </c>
      <c r="G43" s="102">
        <f>SUM(G23:G42)</f>
        <v>1.9500000000000002</v>
      </c>
      <c r="H43" s="103">
        <f>SUM(H23:H42)</f>
        <v>40.949999999999996</v>
      </c>
    </row>
  </sheetData>
  <sheetProtection algorithmName="SHA-512" hashValue="CjibgcJC8fDUhzjslXNQubW6vsghjk2yIZDdUrf2A2LvAf5209MjyUl9uKkMUQQ/oKrjlafOHlpqLL/TiJ4IoQ==" saltValue="G/xW3LdX9xyFD3UXTfb44A==" spinCount="100000" sheet="1" objects="1" scenarios="1"/>
  <mergeCells count="6">
    <mergeCell ref="A1:K1"/>
    <mergeCell ref="B3:E3"/>
    <mergeCell ref="D21:H21"/>
    <mergeCell ref="B18:C19"/>
    <mergeCell ref="E18:F18"/>
    <mergeCell ref="C16:F16"/>
  </mergeCells>
  <dataValidations count="3">
    <dataValidation type="list" allowBlank="1" showInputMessage="1" showErrorMessage="1" sqref="C4" xr:uid="{9BF323F8-C513-4206-BC1F-78A9EB1245EA}">
      <formula1>NumeroFournisseurs</formula1>
    </dataValidation>
    <dataValidation type="list" allowBlank="1" showInputMessage="1" showErrorMessage="1" sqref="E4" xr:uid="{4CF8D643-9DD3-44C2-9C67-572D6B33A400}">
      <formula1>NomFournisseur</formula1>
    </dataValidation>
    <dataValidation type="list" allowBlank="1" showInputMessage="1" showErrorMessage="1" sqref="B23:B42" xr:uid="{CC15D70E-1D7B-465C-9008-23DDFBE16813}">
      <formula1>_xlfn.ANCHORARRAY($L$4)</formula1>
    </dataValidation>
  </dataValidation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34CD3-202C-45C9-AAA2-F3204E295D7E}">
  <sheetPr>
    <pageSetUpPr fitToPage="1"/>
  </sheetPr>
  <dimension ref="B1:L58"/>
  <sheetViews>
    <sheetView showGridLines="0" view="pageLayout" zoomScale="70" zoomScaleNormal="100" zoomScalePageLayoutView="70" workbookViewId="0">
      <selection activeCell="C4" sqref="C4"/>
    </sheetView>
  </sheetViews>
  <sheetFormatPr baseColWidth="10" defaultColWidth="0" defaultRowHeight="15" x14ac:dyDescent="0.2"/>
  <cols>
    <col min="1" max="1" width="2.6640625" customWidth="1"/>
    <col min="2" max="2" width="6.1640625" customWidth="1"/>
    <col min="3" max="3" width="50.1640625" bestFit="1" customWidth="1"/>
    <col min="4" max="4" width="16.6640625" customWidth="1"/>
    <col min="5" max="5" width="3.5" customWidth="1"/>
    <col min="6" max="6" width="15.33203125" customWidth="1"/>
    <col min="7" max="7" width="22.33203125" customWidth="1"/>
    <col min="8" max="8" width="3.33203125" customWidth="1"/>
    <col min="9" max="9" width="16.1640625" bestFit="1" customWidth="1"/>
    <col min="10" max="10" width="21.83203125" bestFit="1" customWidth="1"/>
    <col min="11" max="11" width="16.6640625" bestFit="1" customWidth="1"/>
    <col min="12" max="12" width="6.33203125" customWidth="1"/>
    <col min="13" max="13" width="2.6640625" customWidth="1"/>
    <col min="16384" max="16384" width="0" hidden="1" customWidth="1"/>
  </cols>
  <sheetData>
    <row r="1" spans="2:12" ht="16" thickBot="1" x14ac:dyDescent="0.25"/>
    <row r="2" spans="2:12" x14ac:dyDescent="0.2">
      <c r="B2" s="11"/>
      <c r="C2" s="12"/>
      <c r="D2" s="12"/>
      <c r="E2" s="12"/>
      <c r="F2" s="12"/>
      <c r="G2" s="12"/>
      <c r="H2" s="12"/>
      <c r="I2" s="12"/>
      <c r="J2" s="12"/>
      <c r="K2" s="12"/>
      <c r="L2" s="13"/>
    </row>
    <row r="3" spans="2:12" x14ac:dyDescent="0.2">
      <c r="B3" s="14"/>
      <c r="L3" s="15"/>
    </row>
    <row r="4" spans="2:12" ht="96" x14ac:dyDescent="1.05">
      <c r="B4" s="14"/>
      <c r="C4" s="61" t="s">
        <v>81</v>
      </c>
      <c r="D4" s="61"/>
      <c r="E4" s="61"/>
      <c r="F4" s="61"/>
      <c r="G4" s="61"/>
      <c r="H4" s="61"/>
      <c r="I4" s="24"/>
      <c r="J4" s="24"/>
      <c r="L4" s="15"/>
    </row>
    <row r="5" spans="2:12" ht="36" customHeight="1" x14ac:dyDescent="0.2">
      <c r="B5" s="14"/>
      <c r="L5" s="15"/>
    </row>
    <row r="6" spans="2:12" x14ac:dyDescent="0.2">
      <c r="B6" s="14"/>
      <c r="L6" s="15"/>
    </row>
    <row r="7" spans="2:12" ht="31" x14ac:dyDescent="0.35">
      <c r="B7" s="14"/>
      <c r="C7" s="52" t="str">
        <f>IF(ISBLANK('Mon entreprise'!C5),"",'Mon entreprise'!C5)</f>
        <v>Mon Entreprise</v>
      </c>
      <c r="D7" s="53"/>
      <c r="E7" s="53"/>
      <c r="F7" s="54"/>
      <c r="G7" s="52" t="s">
        <v>48</v>
      </c>
      <c r="L7" s="15"/>
    </row>
    <row r="8" spans="2:12" ht="11.5" customHeight="1" x14ac:dyDescent="0.35">
      <c r="B8" s="14"/>
      <c r="C8" s="25"/>
      <c r="D8" s="26"/>
      <c r="E8" s="26"/>
      <c r="G8" s="25"/>
      <c r="L8" s="15"/>
    </row>
    <row r="9" spans="2:12" ht="24" customHeight="1" x14ac:dyDescent="0.25">
      <c r="B9" s="14"/>
      <c r="C9" s="55" t="str">
        <f>IF(ISBLANK('Mon entreprise'!C7),"",'Mon entreprise'!C7)</f>
        <v>50 rue de la Liberté</v>
      </c>
      <c r="D9" s="56"/>
      <c r="E9" s="56"/>
      <c r="F9" s="56"/>
      <c r="G9" s="56" t="str">
        <f>'Création - Bon de Commande'!E19</f>
        <v>Fournisseur 3</v>
      </c>
      <c r="H9" s="27"/>
      <c r="L9" s="15"/>
    </row>
    <row r="10" spans="2:12" ht="24" customHeight="1" x14ac:dyDescent="0.25">
      <c r="B10" s="14"/>
      <c r="C10" s="55" t="str">
        <f>IF(ISBLANK('Mon entreprise'!C9),"",'Mon entreprise'!C9)</f>
        <v>Paris 95000, France</v>
      </c>
      <c r="D10" s="56"/>
      <c r="E10" s="56"/>
      <c r="F10" s="56"/>
      <c r="G10" s="56" t="str">
        <f>IF(ISBLANK(_xlfn.XLOOKUP($G$9,MesFournisseurs[Nom du Fournisseur],MesFournisseurs[Adresse])),"",_xlfn.XLOOKUP($G$9,MesFournisseurs[Nom du Fournisseur],MesFournisseurs[Adresse]))</f>
        <v>56 rue des Aventures, Lille 59000</v>
      </c>
      <c r="H10" s="27"/>
      <c r="L10" s="15"/>
    </row>
    <row r="11" spans="2:12" ht="24" customHeight="1" x14ac:dyDescent="0.25">
      <c r="B11" s="14"/>
      <c r="C11" s="64" t="str">
        <f>IF(ISBLANK('Mon entreprise'!C11),"","Téléphone : "&amp;TEXT(_xlfn.NUMBERVALUE('Mon entreprise'!C11),"0#.##.##.##.##"))</f>
        <v>Téléphone : 06.79.11.46.70</v>
      </c>
      <c r="D11" s="56"/>
      <c r="E11" s="56"/>
      <c r="F11" s="56"/>
      <c r="G11" s="56" t="str">
        <f>IF(ISBLANK('Mon entreprise'!C11),"","Téléphone : "&amp;TEXT(_xlfn.NUMBERVALUE(_xlfn.XLOOKUP($G$9,MesFournisseurs[Nom du Fournisseur],MesFournisseurs[Téléphone Fixe])),"0#.##.##.##.##"))</f>
        <v>Téléphone : 03.58.96.58.96</v>
      </c>
      <c r="H11" s="27"/>
      <c r="L11" s="15"/>
    </row>
    <row r="12" spans="2:12" ht="24" customHeight="1" x14ac:dyDescent="0.25">
      <c r="B12" s="14"/>
      <c r="C12" s="55" t="str">
        <f>IF(ISBLANK('Mon entreprise'!C13),"","E-mail : "&amp;'Mon entreprise'!C13)</f>
        <v>E-mail : monnom@monentreprise.fr</v>
      </c>
      <c r="D12" s="56"/>
      <c r="E12" s="56"/>
      <c r="F12" s="56"/>
      <c r="G12" s="56" t="str">
        <f>IF(ISBLANK('Mon entreprise'!C13),"","E-mail : "&amp;_xlfn.XLOOKUP($G$9,MesFournisseurs[Nom du Fournisseur],MesFournisseurs[E-mail]))</f>
        <v>E-mail : contact@fournisseur.fr</v>
      </c>
      <c r="H12" s="27"/>
      <c r="L12" s="15"/>
    </row>
    <row r="13" spans="2:12" ht="16.25" customHeight="1" x14ac:dyDescent="0.25">
      <c r="B13" s="14"/>
      <c r="C13" s="58"/>
      <c r="D13" s="56"/>
      <c r="E13" s="56"/>
      <c r="F13" s="56"/>
      <c r="G13" s="57"/>
      <c r="H13" s="27"/>
      <c r="L13" s="15"/>
    </row>
    <row r="14" spans="2:12" ht="24" x14ac:dyDescent="0.3">
      <c r="B14" s="14"/>
      <c r="C14" s="65">
        <f>IF(ISBLANK('Mon entreprise'!C15),"",'Mon entreprise'!C15)</f>
        <v>56956956955600</v>
      </c>
      <c r="D14" s="60"/>
      <c r="E14" s="60"/>
      <c r="F14" s="60"/>
      <c r="G14" s="60"/>
      <c r="H14" s="7"/>
      <c r="L14" s="15"/>
    </row>
    <row r="15" spans="2:12" ht="26.5" customHeight="1" x14ac:dyDescent="0.3">
      <c r="B15" s="14"/>
      <c r="C15" s="59" t="str">
        <f>IF(ISBLANK('Mon entreprise'!C17),"","TVA Intracomm : "&amp;'Mon entreprise'!C17)</f>
        <v>TVA Intracomm : FR858585858585</v>
      </c>
      <c r="D15" s="60"/>
      <c r="E15" s="60"/>
      <c r="F15" s="60"/>
      <c r="G15" s="60"/>
      <c r="L15" s="15"/>
    </row>
    <row r="16" spans="2:12" ht="22.25" customHeight="1" x14ac:dyDescent="0.2">
      <c r="B16" s="14"/>
      <c r="L16" s="15"/>
    </row>
    <row r="17" spans="2:12" x14ac:dyDescent="0.2">
      <c r="B17" s="14"/>
      <c r="L17" s="15"/>
    </row>
    <row r="18" spans="2:12" ht="21" x14ac:dyDescent="0.25">
      <c r="B18" s="14"/>
      <c r="C18" s="32" t="s">
        <v>89</v>
      </c>
      <c r="D18" s="31">
        <f>IF(ISBLANK('Création - Bon de Commande'!C7),"Date non renseignée",'Création - Bon de Commande'!C7)</f>
        <v>45674</v>
      </c>
      <c r="L18" s="15"/>
    </row>
    <row r="19" spans="2:12" ht="21" x14ac:dyDescent="0.25">
      <c r="B19" s="14"/>
      <c r="C19" s="32" t="s">
        <v>90</v>
      </c>
      <c r="D19" s="33" t="str">
        <f>IF(ISBLANK('Création - Bon de Commande'!C6),"",'Création - Bon de Commande'!C6)</f>
        <v>BDC-2025001</v>
      </c>
      <c r="L19" s="15"/>
    </row>
    <row r="20" spans="2:12" ht="21" x14ac:dyDescent="0.25">
      <c r="B20" s="14"/>
      <c r="C20" s="32" t="s">
        <v>92</v>
      </c>
      <c r="D20" s="31" t="str">
        <f>IF(ISBLANK('Création - Bon de Commande'!D10),IF('Création - Bon de Commande'!C10="","Date de livraison non renseignée",'Création - Bon de Commande'!C10),'Création - Bon de Commande'!D10)</f>
        <v>Une dizaine de jours en moyenne</v>
      </c>
      <c r="L20" s="15"/>
    </row>
    <row r="21" spans="2:12" ht="21" x14ac:dyDescent="0.25">
      <c r="B21" s="14"/>
      <c r="C21" s="32" t="s">
        <v>91</v>
      </c>
      <c r="D21" s="31" t="str">
        <f>IF(ISBLANK('Création - Bon de Commande'!D11),IF('Création - Bon de Commande'!C11="","Conditions non renseignées",'Création - Bon de Commande'!C11),'Création - Bon de Commande'!D11)</f>
        <v>30 jours fin de mois</v>
      </c>
      <c r="L21" s="15"/>
    </row>
    <row r="22" spans="2:12" x14ac:dyDescent="0.2">
      <c r="B22" s="14"/>
      <c r="L22" s="15"/>
    </row>
    <row r="23" spans="2:12" x14ac:dyDescent="0.2">
      <c r="B23" s="14"/>
      <c r="L23" s="15"/>
    </row>
    <row r="24" spans="2:12" x14ac:dyDescent="0.2">
      <c r="B24" s="14"/>
      <c r="L24" s="15"/>
    </row>
    <row r="25" spans="2:12" x14ac:dyDescent="0.2">
      <c r="B25" s="14"/>
      <c r="L25" s="15"/>
    </row>
    <row r="26" spans="2:12" ht="32.5" customHeight="1" x14ac:dyDescent="0.2">
      <c r="B26" s="14"/>
      <c r="C26" s="46" t="s">
        <v>82</v>
      </c>
      <c r="D26" s="47" t="s">
        <v>25</v>
      </c>
      <c r="E26" s="48"/>
      <c r="F26" s="49" t="s">
        <v>83</v>
      </c>
      <c r="G26" s="46" t="s">
        <v>26</v>
      </c>
      <c r="H26" s="48"/>
      <c r="I26" s="46" t="s">
        <v>84</v>
      </c>
      <c r="J26" s="46" t="s">
        <v>28</v>
      </c>
      <c r="K26" s="46" t="s">
        <v>63</v>
      </c>
      <c r="L26" s="15"/>
    </row>
    <row r="27" spans="2:12" ht="37.25" customHeight="1" x14ac:dyDescent="0.2">
      <c r="B27" s="14"/>
      <c r="C27" s="50" t="str" cm="1">
        <f t="array" ref="C27:D46">IF(ISBLANK('Création - Bon de Commande'!B23:C42),"",'Création - Bon de Commande'!B23:C42)</f>
        <v>Pot 200 mL</v>
      </c>
      <c r="D27" s="34">
        <v>10</v>
      </c>
      <c r="E27" s="35"/>
      <c r="F27" s="36">
        <f>IF(AND('Création - Bon de Commande'!D23="",F26&lt;&gt;"Total HT",F26&lt;&gt;""),"Total HT",'Création - Bon de Commande'!D23)</f>
        <v>0.1</v>
      </c>
      <c r="G27" s="36">
        <f>IF(AND('Création - Bon de Commande'!E23="",G26&lt;&gt;"",F26&lt;&gt;"Total HT"),'Création - Bon de Commande'!$E$43,'Création - Bon de Commande'!E23)</f>
        <v>1</v>
      </c>
      <c r="H27" s="37"/>
      <c r="I27" s="38">
        <f>IF(AND('Création - Bon de Commande'!F23="",I26&lt;&gt;"Total TTC",I26&lt;&gt;""),"Total TTC",'Création - Bon de Commande'!F23)</f>
        <v>0.05</v>
      </c>
      <c r="J27" s="39">
        <f>IF(AND('Création - Bon de Commande'!G23="",J26&lt;&gt;"",I26&lt;&gt;"Total TTC"),'Création - Bon de Commande'!$G$43,'Création - Bon de Commande'!G23)</f>
        <v>0.05</v>
      </c>
      <c r="K27" s="39">
        <f>IF(AND(K26&lt;&gt;"",I26&lt;&gt;"Total TTC",'Création - Bon de Commande'!H23=""),'Création - Bon de Commande'!$H$43,'Création - Bon de Commande'!H23)</f>
        <v>1.05</v>
      </c>
      <c r="L27" s="15"/>
    </row>
    <row r="28" spans="2:12" ht="37.25" customHeight="1" x14ac:dyDescent="0.2">
      <c r="B28" s="14"/>
      <c r="C28" s="51" t="str">
        <v>Pot 200 mL</v>
      </c>
      <c r="D28" s="40">
        <v>11</v>
      </c>
      <c r="E28" s="35"/>
      <c r="F28" s="41">
        <f>IF(AND('Création - Bon de Commande'!D24="",F27&lt;&gt;"Total HT",F27&lt;&gt;""),"Total HT",'Création - Bon de Commande'!D24)</f>
        <v>0.1</v>
      </c>
      <c r="G28" s="41">
        <f>IF(AND('Création - Bon de Commande'!E24="",G27&lt;&gt;"",F27&lt;&gt;"Total HT"),'Création - Bon de Commande'!$E$43,'Création - Bon de Commande'!E24)</f>
        <v>1.1000000000000001</v>
      </c>
      <c r="H28" s="37"/>
      <c r="I28" s="42">
        <f>IF(AND('Création - Bon de Commande'!F24="",I27&lt;&gt;"Total TTC",I27&lt;&gt;""),"Total TTC",'Création - Bon de Commande'!F24)</f>
        <v>0.05</v>
      </c>
      <c r="J28" s="43">
        <f>IF(AND('Création - Bon de Commande'!G24="",J27&lt;&gt;"",I27&lt;&gt;"Total TTC"),'Création - Bon de Commande'!$G$43,'Création - Bon de Commande'!G24)</f>
        <v>5.5000000000000007E-2</v>
      </c>
      <c r="K28" s="43">
        <f>IF(AND(K27&lt;&gt;"",I27&lt;&gt;"Total TTC",'Création - Bon de Commande'!H24=""),'Création - Bon de Commande'!$H$43,'Création - Bon de Commande'!H24)</f>
        <v>1.155</v>
      </c>
      <c r="L28" s="15"/>
    </row>
    <row r="29" spans="2:12" ht="37.25" customHeight="1" x14ac:dyDescent="0.2">
      <c r="B29" s="14"/>
      <c r="C29" s="50" t="str">
        <v>Pot 200 mL</v>
      </c>
      <c r="D29" s="44">
        <v>12</v>
      </c>
      <c r="E29" s="35"/>
      <c r="F29" s="36">
        <f>IF(AND('Création - Bon de Commande'!D25="",F28&lt;&gt;"Total HT",F28&lt;&gt;""),"Total HT",'Création - Bon de Commande'!D25)</f>
        <v>0.1</v>
      </c>
      <c r="G29" s="36">
        <f>IF(AND('Création - Bon de Commande'!E25="",G28&lt;&gt;"",F28&lt;&gt;"Total HT"),'Création - Bon de Commande'!$E$43,'Création - Bon de Commande'!E25)</f>
        <v>1.2000000000000002</v>
      </c>
      <c r="H29" s="37"/>
      <c r="I29" s="38">
        <f>IF(AND('Création - Bon de Commande'!F25="",I28&lt;&gt;"Total TTC",I28&lt;&gt;""),"Total TTC",'Création - Bon de Commande'!F25)</f>
        <v>0.05</v>
      </c>
      <c r="J29" s="39">
        <f>IF(AND('Création - Bon de Commande'!G25="",J28&lt;&gt;"",I28&lt;&gt;"Total TTC"),'Création - Bon de Commande'!$G$43,'Création - Bon de Commande'!G25)</f>
        <v>6.0000000000000012E-2</v>
      </c>
      <c r="K29" s="39">
        <f>IF(AND(K28&lt;&gt;"",I28&lt;&gt;"Total TTC",'Création - Bon de Commande'!H25=""),'Création - Bon de Commande'!$H$43,'Création - Bon de Commande'!H25)</f>
        <v>1.2600000000000002</v>
      </c>
      <c r="L29" s="15"/>
    </row>
    <row r="30" spans="2:12" ht="37.25" customHeight="1" x14ac:dyDescent="0.2">
      <c r="B30" s="14"/>
      <c r="C30" s="51" t="str">
        <v>Pot 200 mL</v>
      </c>
      <c r="D30" s="45">
        <v>13</v>
      </c>
      <c r="E30" s="35"/>
      <c r="F30" s="41">
        <f>IF(AND('Création - Bon de Commande'!D26="",F29&lt;&gt;"Total HT",F29&lt;&gt;""),"Total HT",'Création - Bon de Commande'!D26)</f>
        <v>0.1</v>
      </c>
      <c r="G30" s="41">
        <f>IF(AND('Création - Bon de Commande'!E26="",G29&lt;&gt;"",F29&lt;&gt;"Total HT"),'Création - Bon de Commande'!$E$43,'Création - Bon de Commande'!E26)</f>
        <v>1.3</v>
      </c>
      <c r="H30" s="37"/>
      <c r="I30" s="42">
        <f>IF(AND('Création - Bon de Commande'!F26="",I29&lt;&gt;"Total TTC",I29&lt;&gt;""),"Total TTC",'Création - Bon de Commande'!F26)</f>
        <v>0.05</v>
      </c>
      <c r="J30" s="43">
        <f>IF(AND('Création - Bon de Commande'!G26="",J29&lt;&gt;"",I29&lt;&gt;"Total TTC"),'Création - Bon de Commande'!$G$43,'Création - Bon de Commande'!G26)</f>
        <v>6.5000000000000002E-2</v>
      </c>
      <c r="K30" s="43">
        <f>IF(AND(K29&lt;&gt;"",I29&lt;&gt;"Total TTC",'Création - Bon de Commande'!H26=""),'Création - Bon de Commande'!$H$43,'Création - Bon de Commande'!H26)</f>
        <v>1.365</v>
      </c>
      <c r="L30" s="15"/>
    </row>
    <row r="31" spans="2:12" ht="37.25" customHeight="1" x14ac:dyDescent="0.2">
      <c r="B31" s="14"/>
      <c r="C31" s="50" t="str">
        <v>Pot 200 mL</v>
      </c>
      <c r="D31" s="44">
        <v>14</v>
      </c>
      <c r="E31" s="35"/>
      <c r="F31" s="36">
        <f>IF(AND('Création - Bon de Commande'!D27="",F30&lt;&gt;"Total HT",F30&lt;&gt;""),"Total HT",'Création - Bon de Commande'!D27)</f>
        <v>0.1</v>
      </c>
      <c r="G31" s="36">
        <f>IF(AND('Création - Bon de Commande'!E27="",G30&lt;&gt;"",F30&lt;&gt;"Total HT"),'Création - Bon de Commande'!$E$43,'Création - Bon de Commande'!E27)</f>
        <v>1.4000000000000001</v>
      </c>
      <c r="H31" s="37"/>
      <c r="I31" s="38">
        <f>IF(AND('Création - Bon de Commande'!F27="",I30&lt;&gt;"Total TTC",I30&lt;&gt;""),"Total TTC",'Création - Bon de Commande'!F27)</f>
        <v>0.05</v>
      </c>
      <c r="J31" s="39">
        <f>IF(AND('Création - Bon de Commande'!G27="",J30&lt;&gt;"",I30&lt;&gt;"Total TTC"),'Création - Bon de Commande'!$G$43,'Création - Bon de Commande'!G27)</f>
        <v>7.0000000000000007E-2</v>
      </c>
      <c r="K31" s="39">
        <f>IF(AND(K30&lt;&gt;"",I30&lt;&gt;"Total TTC",'Création - Bon de Commande'!H27=""),'Création - Bon de Commande'!$H$43,'Création - Bon de Commande'!H27)</f>
        <v>1.4700000000000002</v>
      </c>
      <c r="L31" s="15"/>
    </row>
    <row r="32" spans="2:12" ht="37.25" customHeight="1" x14ac:dyDescent="0.2">
      <c r="B32" s="14"/>
      <c r="C32" s="51" t="str">
        <v>Pot 200 mL</v>
      </c>
      <c r="D32" s="45">
        <v>15</v>
      </c>
      <c r="E32" s="35"/>
      <c r="F32" s="41">
        <f>IF(AND('Création - Bon de Commande'!D28="",F31&lt;&gt;"Total HT",F31&lt;&gt;""),"Total HT",'Création - Bon de Commande'!D28)</f>
        <v>0.1</v>
      </c>
      <c r="G32" s="41">
        <f>IF(AND('Création - Bon de Commande'!E28="",G31&lt;&gt;"",F31&lt;&gt;"Total HT"),'Création - Bon de Commande'!$E$43,'Création - Bon de Commande'!E28)</f>
        <v>1.5</v>
      </c>
      <c r="H32" s="37"/>
      <c r="I32" s="42">
        <f>IF(AND('Création - Bon de Commande'!F28="",I31&lt;&gt;"Total TTC",I31&lt;&gt;""),"Total TTC",'Création - Bon de Commande'!F28)</f>
        <v>0.05</v>
      </c>
      <c r="J32" s="43">
        <f>IF(AND('Création - Bon de Commande'!G28="",J31&lt;&gt;"",I31&lt;&gt;"Total TTC"),'Création - Bon de Commande'!$G$43,'Création - Bon de Commande'!G28)</f>
        <v>7.5000000000000011E-2</v>
      </c>
      <c r="K32" s="43">
        <f>IF(AND(K31&lt;&gt;"",I31&lt;&gt;"Total TTC",'Création - Bon de Commande'!H28=""),'Création - Bon de Commande'!$H$43,'Création - Bon de Commande'!H28)</f>
        <v>1.575</v>
      </c>
      <c r="L32" s="15"/>
    </row>
    <row r="33" spans="2:12" ht="37.25" customHeight="1" x14ac:dyDescent="0.2">
      <c r="B33" s="14"/>
      <c r="C33" s="50" t="str">
        <v>Pot 200 mL</v>
      </c>
      <c r="D33" s="44">
        <v>16</v>
      </c>
      <c r="E33" s="35"/>
      <c r="F33" s="36">
        <f>IF(AND('Création - Bon de Commande'!D29="",F32&lt;&gt;"Total HT",F32&lt;&gt;""),"Total HT",'Création - Bon de Commande'!D29)</f>
        <v>0.1</v>
      </c>
      <c r="G33" s="36">
        <f>IF(AND('Création - Bon de Commande'!E29="",G32&lt;&gt;"",F32&lt;&gt;"Total HT"),'Création - Bon de Commande'!$E$43,'Création - Bon de Commande'!E29)</f>
        <v>1.6</v>
      </c>
      <c r="H33" s="37"/>
      <c r="I33" s="38">
        <f>IF(AND('Création - Bon de Commande'!F29="",I32&lt;&gt;"Total TTC",I32&lt;&gt;""),"Total TTC",'Création - Bon de Commande'!F29)</f>
        <v>0.05</v>
      </c>
      <c r="J33" s="39">
        <f>IF(AND('Création - Bon de Commande'!G29="",J32&lt;&gt;"",I32&lt;&gt;"Total TTC"),'Création - Bon de Commande'!$G$43,'Création - Bon de Commande'!G29)</f>
        <v>8.0000000000000016E-2</v>
      </c>
      <c r="K33" s="39">
        <f>IF(AND(K32&lt;&gt;"",I32&lt;&gt;"Total TTC",'Création - Bon de Commande'!H29=""),'Création - Bon de Commande'!$H$43,'Création - Bon de Commande'!H29)</f>
        <v>1.6800000000000002</v>
      </c>
      <c r="L33" s="15"/>
    </row>
    <row r="34" spans="2:12" ht="37.25" customHeight="1" x14ac:dyDescent="0.2">
      <c r="B34" s="14"/>
      <c r="C34" s="51" t="str">
        <v>Pot 200 mL</v>
      </c>
      <c r="D34" s="45">
        <v>17</v>
      </c>
      <c r="E34" s="35"/>
      <c r="F34" s="41">
        <f>IF(AND('Création - Bon de Commande'!D30="",F33&lt;&gt;"Total HT",F33&lt;&gt;""),"Total HT",'Création - Bon de Commande'!D30)</f>
        <v>0.1</v>
      </c>
      <c r="G34" s="41">
        <f>IF(AND('Création - Bon de Commande'!E30="",G33&lt;&gt;"",F33&lt;&gt;"Total HT"),'Création - Bon de Commande'!$E$43,'Création - Bon de Commande'!E30)</f>
        <v>1.7000000000000002</v>
      </c>
      <c r="H34" s="37"/>
      <c r="I34" s="42">
        <f>IF(AND('Création - Bon de Commande'!F30="",I33&lt;&gt;"Total TTC",I33&lt;&gt;""),"Total TTC",'Création - Bon de Commande'!F30)</f>
        <v>0.05</v>
      </c>
      <c r="J34" s="43">
        <f>IF(AND('Création - Bon de Commande'!G30="",J33&lt;&gt;"",I33&lt;&gt;"Total TTC"),'Création - Bon de Commande'!$G$43,'Création - Bon de Commande'!G30)</f>
        <v>8.500000000000002E-2</v>
      </c>
      <c r="K34" s="43">
        <f>IF(AND(K33&lt;&gt;"",I33&lt;&gt;"Total TTC",'Création - Bon de Commande'!H30=""),'Création - Bon de Commande'!$H$43,'Création - Bon de Commande'!H30)</f>
        <v>1.7850000000000001</v>
      </c>
      <c r="L34" s="15"/>
    </row>
    <row r="35" spans="2:12" ht="37.25" customHeight="1" x14ac:dyDescent="0.2">
      <c r="B35" s="14"/>
      <c r="C35" s="50" t="str">
        <v>Pot 200 mL</v>
      </c>
      <c r="D35" s="44">
        <v>18</v>
      </c>
      <c r="E35" s="35"/>
      <c r="F35" s="36">
        <f>IF(AND('Création - Bon de Commande'!D31="",F34&lt;&gt;"Total HT",F34&lt;&gt;""),"Total HT",'Création - Bon de Commande'!D31)</f>
        <v>0.1</v>
      </c>
      <c r="G35" s="36">
        <f>IF(AND('Création - Bon de Commande'!E31="",G34&lt;&gt;"",F34&lt;&gt;"Total HT"),'Création - Bon de Commande'!$E$43,'Création - Bon de Commande'!E31)</f>
        <v>1.8</v>
      </c>
      <c r="H35" s="37"/>
      <c r="I35" s="38">
        <f>IF(AND('Création - Bon de Commande'!F31="",I34&lt;&gt;"Total TTC",I34&lt;&gt;""),"Total TTC",'Création - Bon de Commande'!F31)</f>
        <v>0.05</v>
      </c>
      <c r="J35" s="39">
        <f>IF(AND('Création - Bon de Commande'!G31="",J34&lt;&gt;"",I34&lt;&gt;"Total TTC"),'Création - Bon de Commande'!$G$43,'Création - Bon de Commande'!G31)</f>
        <v>9.0000000000000011E-2</v>
      </c>
      <c r="K35" s="39">
        <f>IF(AND(K34&lt;&gt;"",I34&lt;&gt;"Total TTC",'Création - Bon de Commande'!H31=""),'Création - Bon de Commande'!$H$43,'Création - Bon de Commande'!H31)</f>
        <v>1.8900000000000001</v>
      </c>
      <c r="L35" s="15"/>
    </row>
    <row r="36" spans="2:12" ht="37.25" customHeight="1" x14ac:dyDescent="0.2">
      <c r="B36" s="14"/>
      <c r="C36" s="51" t="str">
        <v>Pot 200 mL</v>
      </c>
      <c r="D36" s="45">
        <v>19</v>
      </c>
      <c r="E36" s="35"/>
      <c r="F36" s="41">
        <f>IF(AND('Création - Bon de Commande'!D32="",F35&lt;&gt;"Total HT",F35&lt;&gt;""),"Total HT",'Création - Bon de Commande'!D32)</f>
        <v>0.1</v>
      </c>
      <c r="G36" s="41">
        <f>IF(AND('Création - Bon de Commande'!E32="",G35&lt;&gt;"",F35&lt;&gt;"Total HT"),'Création - Bon de Commande'!$E$43,'Création - Bon de Commande'!E32)</f>
        <v>1.9000000000000001</v>
      </c>
      <c r="H36" s="37"/>
      <c r="I36" s="42">
        <f>IF(AND('Création - Bon de Commande'!F32="",I35&lt;&gt;"Total TTC",I35&lt;&gt;""),"Total TTC",'Création - Bon de Commande'!F32)</f>
        <v>0.05</v>
      </c>
      <c r="J36" s="43">
        <f>IF(AND('Création - Bon de Commande'!G32="",J35&lt;&gt;"",I35&lt;&gt;"Total TTC"),'Création - Bon de Commande'!$G$43,'Création - Bon de Commande'!G32)</f>
        <v>9.5000000000000015E-2</v>
      </c>
      <c r="K36" s="43">
        <f>IF(AND(K35&lt;&gt;"",I35&lt;&gt;"Total TTC",'Création - Bon de Commande'!H32=""),'Création - Bon de Commande'!$H$43,'Création - Bon de Commande'!H32)</f>
        <v>1.9950000000000001</v>
      </c>
      <c r="L36" s="15"/>
    </row>
    <row r="37" spans="2:12" ht="37.25" customHeight="1" x14ac:dyDescent="0.2">
      <c r="B37" s="14"/>
      <c r="C37" s="50" t="str">
        <v>Pot 200 mL</v>
      </c>
      <c r="D37" s="44">
        <v>20</v>
      </c>
      <c r="E37" s="35"/>
      <c r="F37" s="36">
        <f>IF(AND('Création - Bon de Commande'!D33="",F36&lt;&gt;"Total HT",F36&lt;&gt;""),"Total HT",'Création - Bon de Commande'!D33)</f>
        <v>0.1</v>
      </c>
      <c r="G37" s="36">
        <f>IF(AND('Création - Bon de Commande'!E33="",G36&lt;&gt;"",F36&lt;&gt;"Total HT"),'Création - Bon de Commande'!$E$43,'Création - Bon de Commande'!E33)</f>
        <v>2</v>
      </c>
      <c r="H37" s="37"/>
      <c r="I37" s="38">
        <f>IF(AND('Création - Bon de Commande'!F33="",I36&lt;&gt;"Total TTC",I36&lt;&gt;""),"Total TTC",'Création - Bon de Commande'!F33)</f>
        <v>0.05</v>
      </c>
      <c r="J37" s="39">
        <f>IF(AND('Création - Bon de Commande'!G33="",J36&lt;&gt;"",I36&lt;&gt;"Total TTC"),'Création - Bon de Commande'!$G$43,'Création - Bon de Commande'!G33)</f>
        <v>0.1</v>
      </c>
      <c r="K37" s="39">
        <f>IF(AND(K36&lt;&gt;"",I36&lt;&gt;"Total TTC",'Création - Bon de Commande'!H33=""),'Création - Bon de Commande'!$H$43,'Création - Bon de Commande'!H33)</f>
        <v>2.1</v>
      </c>
      <c r="L37" s="15"/>
    </row>
    <row r="38" spans="2:12" ht="37.25" customHeight="1" x14ac:dyDescent="0.2">
      <c r="B38" s="14"/>
      <c r="C38" s="51" t="str">
        <v>Pot 200 mL</v>
      </c>
      <c r="D38" s="45">
        <v>21</v>
      </c>
      <c r="E38" s="35"/>
      <c r="F38" s="41">
        <f>IF(AND('Création - Bon de Commande'!D34="",F37&lt;&gt;"Total HT",F37&lt;&gt;""),"Total HT",'Création - Bon de Commande'!D34)</f>
        <v>0.1</v>
      </c>
      <c r="G38" s="41">
        <f>IF(AND('Création - Bon de Commande'!E34="",G37&lt;&gt;"",F37&lt;&gt;"Total HT"),'Création - Bon de Commande'!$E$43,'Création - Bon de Commande'!E34)</f>
        <v>2.1</v>
      </c>
      <c r="H38" s="37"/>
      <c r="I38" s="42">
        <f>IF(AND('Création - Bon de Commande'!F34="",I37&lt;&gt;"Total TTC",I37&lt;&gt;""),"Total TTC",'Création - Bon de Commande'!F34)</f>
        <v>0.05</v>
      </c>
      <c r="J38" s="43">
        <f>IF(AND('Création - Bon de Commande'!G34="",J37&lt;&gt;"",I37&lt;&gt;"Total TTC"),'Création - Bon de Commande'!$G$43,'Création - Bon de Commande'!G34)</f>
        <v>0.10500000000000001</v>
      </c>
      <c r="K38" s="43">
        <f>IF(AND(K37&lt;&gt;"",I37&lt;&gt;"Total TTC",'Création - Bon de Commande'!H34=""),'Création - Bon de Commande'!$H$43,'Création - Bon de Commande'!H34)</f>
        <v>2.2050000000000001</v>
      </c>
      <c r="L38" s="15"/>
    </row>
    <row r="39" spans="2:12" ht="37.25" customHeight="1" x14ac:dyDescent="0.2">
      <c r="B39" s="14"/>
      <c r="C39" s="50" t="str">
        <v>Pot 200 mL</v>
      </c>
      <c r="D39" s="44">
        <v>22</v>
      </c>
      <c r="E39" s="35"/>
      <c r="F39" s="36">
        <f>IF(AND('Création - Bon de Commande'!D35="",F38&lt;&gt;"Total HT",F38&lt;&gt;""),"Total HT",'Création - Bon de Commande'!D35)</f>
        <v>0.1</v>
      </c>
      <c r="G39" s="36">
        <f>IF(AND('Création - Bon de Commande'!E35="",G38&lt;&gt;"",F38&lt;&gt;"Total HT"),'Création - Bon de Commande'!$E$43,'Création - Bon de Commande'!E35)</f>
        <v>2.2000000000000002</v>
      </c>
      <c r="H39" s="37"/>
      <c r="I39" s="38">
        <f>IF(AND('Création - Bon de Commande'!F35="",I38&lt;&gt;"Total TTC",I38&lt;&gt;""),"Total TTC",'Création - Bon de Commande'!F35)</f>
        <v>0.05</v>
      </c>
      <c r="J39" s="39">
        <f>IF(AND('Création - Bon de Commande'!G35="",J38&lt;&gt;"",I38&lt;&gt;"Total TTC"),'Création - Bon de Commande'!$G$43,'Création - Bon de Commande'!G35)</f>
        <v>0.11000000000000001</v>
      </c>
      <c r="K39" s="39">
        <f>IF(AND(K38&lt;&gt;"",I38&lt;&gt;"Total TTC",'Création - Bon de Commande'!H35=""),'Création - Bon de Commande'!$H$43,'Création - Bon de Commande'!H35)</f>
        <v>2.31</v>
      </c>
      <c r="L39" s="15"/>
    </row>
    <row r="40" spans="2:12" ht="37.25" customHeight="1" x14ac:dyDescent="0.2">
      <c r="B40" s="14"/>
      <c r="C40" s="51" t="str">
        <v>Pot 200 mL</v>
      </c>
      <c r="D40" s="45">
        <v>23</v>
      </c>
      <c r="E40" s="35"/>
      <c r="F40" s="41">
        <f>IF(AND('Création - Bon de Commande'!D36="",F39&lt;&gt;"Total HT",F39&lt;&gt;""),"Total HT",'Création - Bon de Commande'!D36)</f>
        <v>0.1</v>
      </c>
      <c r="G40" s="41">
        <f>IF(AND('Création - Bon de Commande'!E36="",G39&lt;&gt;"",F39&lt;&gt;"Total HT"),'Création - Bon de Commande'!$E$43,'Création - Bon de Commande'!E36)</f>
        <v>2.3000000000000003</v>
      </c>
      <c r="H40" s="37"/>
      <c r="I40" s="42">
        <f>IF(AND('Création - Bon de Commande'!F36="",I39&lt;&gt;"Total TTC",I39&lt;&gt;""),"Total TTC",'Création - Bon de Commande'!F36)</f>
        <v>0.05</v>
      </c>
      <c r="J40" s="43">
        <f>IF(AND('Création - Bon de Commande'!G36="",J39&lt;&gt;"",I39&lt;&gt;"Total TTC"),'Création - Bon de Commande'!$G$43,'Création - Bon de Commande'!G36)</f>
        <v>0.11500000000000002</v>
      </c>
      <c r="K40" s="43">
        <f>IF(AND(K39&lt;&gt;"",I39&lt;&gt;"Total TTC",'Création - Bon de Commande'!H36=""),'Création - Bon de Commande'!$H$43,'Création - Bon de Commande'!H36)</f>
        <v>2.4150000000000005</v>
      </c>
      <c r="L40" s="15"/>
    </row>
    <row r="41" spans="2:12" ht="37.25" customHeight="1" x14ac:dyDescent="0.2">
      <c r="B41" s="14"/>
      <c r="C41" s="50" t="str">
        <v>Pot 200 mL</v>
      </c>
      <c r="D41" s="44">
        <v>24</v>
      </c>
      <c r="E41" s="35"/>
      <c r="F41" s="36">
        <f>IF(AND('Création - Bon de Commande'!D37="",F40&lt;&gt;"Total HT",F40&lt;&gt;""),"Total HT",'Création - Bon de Commande'!D37)</f>
        <v>0.1</v>
      </c>
      <c r="G41" s="36">
        <f>IF(AND('Création - Bon de Commande'!E37="",G40&lt;&gt;"",F40&lt;&gt;"Total HT"),'Création - Bon de Commande'!$E$43,'Création - Bon de Commande'!E37)</f>
        <v>2.4000000000000004</v>
      </c>
      <c r="H41" s="37"/>
      <c r="I41" s="38">
        <f>IF(AND('Création - Bon de Commande'!F37="",I40&lt;&gt;"Total TTC",I40&lt;&gt;""),"Total TTC",'Création - Bon de Commande'!F37)</f>
        <v>0.05</v>
      </c>
      <c r="J41" s="39">
        <f>IF(AND('Création - Bon de Commande'!G37="",J40&lt;&gt;"",I40&lt;&gt;"Total TTC"),'Création - Bon de Commande'!$G$43,'Création - Bon de Commande'!G37)</f>
        <v>0.12000000000000002</v>
      </c>
      <c r="K41" s="39">
        <f>IF(AND(K40&lt;&gt;"",I40&lt;&gt;"Total TTC",'Création - Bon de Commande'!H37=""),'Création - Bon de Commande'!$H$43,'Création - Bon de Commande'!H37)</f>
        <v>2.5200000000000005</v>
      </c>
      <c r="L41" s="15"/>
    </row>
    <row r="42" spans="2:12" ht="37.25" customHeight="1" x14ac:dyDescent="0.2">
      <c r="B42" s="14"/>
      <c r="C42" s="51" t="str">
        <v>Pot 200 mL</v>
      </c>
      <c r="D42" s="45">
        <v>25</v>
      </c>
      <c r="E42" s="35"/>
      <c r="F42" s="41">
        <f>IF(AND('Création - Bon de Commande'!D38="",F41&lt;&gt;"Total HT",F41&lt;&gt;""),"Total HT",'Création - Bon de Commande'!D38)</f>
        <v>0.1</v>
      </c>
      <c r="G42" s="41">
        <f>IF(AND('Création - Bon de Commande'!E38="",G41&lt;&gt;"",F41&lt;&gt;"Total HT"),'Création - Bon de Commande'!$E$43,'Création - Bon de Commande'!E38)</f>
        <v>2.5</v>
      </c>
      <c r="H42" s="37"/>
      <c r="I42" s="42">
        <f>IF(AND('Création - Bon de Commande'!F38="",I41&lt;&gt;"Total TTC",I41&lt;&gt;""),"Total TTC",'Création - Bon de Commande'!F38)</f>
        <v>0.05</v>
      </c>
      <c r="J42" s="43">
        <f>IF(AND('Création - Bon de Commande'!G38="",J41&lt;&gt;"",I41&lt;&gt;"Total TTC"),'Création - Bon de Commande'!$G$43,'Création - Bon de Commande'!G38)</f>
        <v>0.125</v>
      </c>
      <c r="K42" s="43">
        <f>IF(AND(K41&lt;&gt;"",I41&lt;&gt;"Total TTC",'Création - Bon de Commande'!H38=""),'Création - Bon de Commande'!$H$43,'Création - Bon de Commande'!H38)</f>
        <v>2.625</v>
      </c>
      <c r="L42" s="15"/>
    </row>
    <row r="43" spans="2:12" ht="37.25" customHeight="1" x14ac:dyDescent="0.2">
      <c r="B43" s="14"/>
      <c r="C43" s="50" t="str">
        <v>Pot 200 mL</v>
      </c>
      <c r="D43" s="44">
        <v>26</v>
      </c>
      <c r="E43" s="35"/>
      <c r="F43" s="36">
        <f>IF(AND('Création - Bon de Commande'!D39="",F42&lt;&gt;"Total HT",F42&lt;&gt;""),"Total HT",'Création - Bon de Commande'!D39)</f>
        <v>0.1</v>
      </c>
      <c r="G43" s="36">
        <f>IF(AND('Création - Bon de Commande'!E39="",G42&lt;&gt;"",F42&lt;&gt;"Total HT"),'Création - Bon de Commande'!$E$43,'Création - Bon de Commande'!E39)</f>
        <v>2.6</v>
      </c>
      <c r="H43" s="37"/>
      <c r="I43" s="38">
        <f>IF(AND('Création - Bon de Commande'!F39="",I42&lt;&gt;"Total TTC",I42&lt;&gt;""),"Total TTC",'Création - Bon de Commande'!F39)</f>
        <v>0.05</v>
      </c>
      <c r="J43" s="39">
        <f>IF(AND('Création - Bon de Commande'!G39="",J42&lt;&gt;"",I42&lt;&gt;"Total TTC"),'Création - Bon de Commande'!$G$43,'Création - Bon de Commande'!G39)</f>
        <v>0.13</v>
      </c>
      <c r="K43" s="39">
        <f>IF(AND(K42&lt;&gt;"",I42&lt;&gt;"Total TTC",'Création - Bon de Commande'!H39=""),'Création - Bon de Commande'!$H$43,'Création - Bon de Commande'!H39)</f>
        <v>2.73</v>
      </c>
      <c r="L43" s="15"/>
    </row>
    <row r="44" spans="2:12" ht="37.25" customHeight="1" x14ac:dyDescent="0.2">
      <c r="B44" s="14"/>
      <c r="C44" s="51" t="str">
        <v>Pot 200 mL</v>
      </c>
      <c r="D44" s="45">
        <v>27</v>
      </c>
      <c r="E44" s="35"/>
      <c r="F44" s="41">
        <f>IF(AND('Création - Bon de Commande'!D40="",F43&lt;&gt;"Total HT",F43&lt;&gt;""),"Total HT",'Création - Bon de Commande'!D40)</f>
        <v>0.1</v>
      </c>
      <c r="G44" s="41">
        <f>IF(AND('Création - Bon de Commande'!E40="",G43&lt;&gt;"",F43&lt;&gt;"Total HT"),'Création - Bon de Commande'!$E$43,'Création - Bon de Commande'!E40)</f>
        <v>2.7</v>
      </c>
      <c r="H44" s="37"/>
      <c r="I44" s="42">
        <f>IF(AND('Création - Bon de Commande'!F40="",I43&lt;&gt;"Total TTC",I43&lt;&gt;""),"Total TTC",'Création - Bon de Commande'!F40)</f>
        <v>0.05</v>
      </c>
      <c r="J44" s="43">
        <f>IF(AND('Création - Bon de Commande'!G40="",J43&lt;&gt;"",I43&lt;&gt;"Total TTC"),'Création - Bon de Commande'!$G$43,'Création - Bon de Commande'!G40)</f>
        <v>0.13500000000000001</v>
      </c>
      <c r="K44" s="43">
        <f>IF(AND(K43&lt;&gt;"",I43&lt;&gt;"Total TTC",'Création - Bon de Commande'!H40=""),'Création - Bon de Commande'!$H$43,'Création - Bon de Commande'!H40)</f>
        <v>2.835</v>
      </c>
      <c r="L44" s="15"/>
    </row>
    <row r="45" spans="2:12" ht="32.5" customHeight="1" x14ac:dyDescent="0.2">
      <c r="B45" s="14"/>
      <c r="C45" s="50" t="str">
        <v>Pot 200 mL</v>
      </c>
      <c r="D45" s="44">
        <v>28</v>
      </c>
      <c r="E45" s="35"/>
      <c r="F45" s="36">
        <f>IF(AND('Création - Bon de Commande'!D41="",F44&lt;&gt;"Total HT",F44&lt;&gt;""),"Total HT",'Création - Bon de Commande'!D41)</f>
        <v>0.1</v>
      </c>
      <c r="G45" s="36">
        <f>IF(AND('Création - Bon de Commande'!E41="",G44&lt;&gt;"",F44&lt;&gt;"Total HT"),'Création - Bon de Commande'!$E$43,'Création - Bon de Commande'!E41)</f>
        <v>2.8000000000000003</v>
      </c>
      <c r="H45" s="37"/>
      <c r="I45" s="38">
        <f>IF(AND('Création - Bon de Commande'!F41="",I44&lt;&gt;"Total TTC",I44&lt;&gt;""),"Total TTC",'Création - Bon de Commande'!F41)</f>
        <v>0.05</v>
      </c>
      <c r="J45" s="39">
        <f>IF(AND('Création - Bon de Commande'!G41="",J44&lt;&gt;"",I44&lt;&gt;"Total TTC"),'Création - Bon de Commande'!$G$43,'Création - Bon de Commande'!G41)</f>
        <v>0.14000000000000001</v>
      </c>
      <c r="K45" s="39">
        <f>IF(AND(K44&lt;&gt;"",I44&lt;&gt;"Total TTC",'Création - Bon de Commande'!H41=""),'Création - Bon de Commande'!$H$43,'Création - Bon de Commande'!H41)</f>
        <v>2.9400000000000004</v>
      </c>
      <c r="L45" s="15"/>
    </row>
    <row r="46" spans="2:12" ht="32.5" customHeight="1" x14ac:dyDescent="0.2">
      <c r="B46" s="14"/>
      <c r="C46" s="51" t="str">
        <v>Pot 200 mL</v>
      </c>
      <c r="D46" s="45">
        <v>29</v>
      </c>
      <c r="E46" s="35"/>
      <c r="F46" s="41">
        <f>IF(AND('Création - Bon de Commande'!D42="",F45&lt;&gt;"Total HT",F45&lt;&gt;""),"Total HT",'Création - Bon de Commande'!D42)</f>
        <v>0.1</v>
      </c>
      <c r="G46" s="41">
        <f>IF(AND('Création - Bon de Commande'!E42="",G45&lt;&gt;"",F45&lt;&gt;"Total HT"),'Création - Bon de Commande'!$E$43,'Création - Bon de Commande'!E42)</f>
        <v>2.9000000000000004</v>
      </c>
      <c r="H46" s="37"/>
      <c r="I46" s="42">
        <f>IF(AND('Création - Bon de Commande'!F42="",I45&lt;&gt;"Total TTC",I45&lt;&gt;""),"Total TTC",'Création - Bon de Commande'!F42)</f>
        <v>0.05</v>
      </c>
      <c r="J46" s="43">
        <f>IF(AND('Création - Bon de Commande'!G42="",J45&lt;&gt;"",I45&lt;&gt;"Total TTC"),'Création - Bon de Commande'!$G$43,'Création - Bon de Commande'!G42)</f>
        <v>0.14500000000000002</v>
      </c>
      <c r="K46" s="43">
        <f>IF(AND(K45&lt;&gt;"",I45&lt;&gt;"Total TTC",'Création - Bon de Commande'!H42=""),'Création - Bon de Commande'!$H$43,'Création - Bon de Commande'!H42)</f>
        <v>3.0450000000000004</v>
      </c>
      <c r="L46" s="15"/>
    </row>
    <row r="47" spans="2:12" ht="21" x14ac:dyDescent="0.2">
      <c r="B47" s="14"/>
      <c r="C47" s="6"/>
      <c r="D47" s="6"/>
      <c r="E47" s="6"/>
      <c r="F47" s="21" t="str">
        <f>IF(AND(F46&lt;&gt;"Total HT",F46&lt;&gt;""),"Total HT","")</f>
        <v>Total HT</v>
      </c>
      <c r="G47" s="21">
        <f>IF(AND(G46&lt;&gt;"",F46&lt;&gt;"Total HT"),'Création - Bon de Commande'!E43,"")</f>
        <v>39</v>
      </c>
      <c r="H47" s="28"/>
      <c r="I47" s="22" t="str">
        <f>IF(AND(I46&lt;&gt;"",I46&lt;&gt;"Total TTC"),"Total TTC","")</f>
        <v>Total TTC</v>
      </c>
      <c r="J47" s="23">
        <f>IF(AND(J46&lt;&gt;"",I46&lt;&gt;"Total TTC"),'Création - Bon de Commande'!G43,"")</f>
        <v>1.9500000000000002</v>
      </c>
      <c r="K47" s="20">
        <f>IF(AND(K46&lt;&gt;"",I46&lt;&gt;"Total TTC"),'Création - Bon de Commande'!H43,"")</f>
        <v>40.949999999999996</v>
      </c>
      <c r="L47" s="15"/>
    </row>
    <row r="48" spans="2:12" ht="24" x14ac:dyDescent="0.3">
      <c r="B48" s="14"/>
      <c r="C48" s="63" t="s">
        <v>96</v>
      </c>
      <c r="F48" s="29"/>
      <c r="G48" s="29"/>
      <c r="H48" s="29"/>
      <c r="I48" s="29"/>
      <c r="J48" s="29"/>
      <c r="K48" s="30"/>
      <c r="L48" s="15"/>
    </row>
    <row r="49" spans="2:12" ht="20.5" customHeight="1" x14ac:dyDescent="0.2">
      <c r="B49" s="14"/>
      <c r="L49" s="15"/>
    </row>
    <row r="50" spans="2:12" x14ac:dyDescent="0.2">
      <c r="B50" s="14"/>
      <c r="L50" s="15"/>
    </row>
    <row r="51" spans="2:12" x14ac:dyDescent="0.2">
      <c r="B51" s="14"/>
      <c r="L51" s="15"/>
    </row>
    <row r="52" spans="2:12" x14ac:dyDescent="0.2">
      <c r="B52" s="14"/>
      <c r="L52" s="15"/>
    </row>
    <row r="53" spans="2:12" x14ac:dyDescent="0.2">
      <c r="B53" s="14"/>
      <c r="L53" s="15"/>
    </row>
    <row r="54" spans="2:12" ht="22.75" customHeight="1" x14ac:dyDescent="0.2">
      <c r="B54" s="14"/>
      <c r="D54" s="62"/>
      <c r="E54" s="62"/>
      <c r="F54" s="62"/>
      <c r="G54" s="62"/>
      <c r="H54" s="62"/>
      <c r="I54" s="62"/>
      <c r="J54" s="62"/>
      <c r="K54" s="62"/>
      <c r="L54" s="15"/>
    </row>
    <row r="55" spans="2:12" ht="22.75" customHeight="1" x14ac:dyDescent="0.2">
      <c r="B55" s="14"/>
      <c r="C55" s="145" t="str">
        <f>IF(ISBLANK('Création - Bon de Commande'!C16),"",'Création - Bon de Commande'!C16)</f>
        <v>Lorem ipsum dolor sit amet, consectetur adipiscing elit. Sed do eiusmod tempor incididunt ut labore et dolore magna aliqua. Ut enim ad minim veniam, quis nostrud exercitation ullamco.</v>
      </c>
      <c r="D55" s="145"/>
      <c r="E55" s="145"/>
      <c r="F55" s="145"/>
      <c r="G55" s="145"/>
      <c r="H55" s="145"/>
      <c r="I55" s="145"/>
      <c r="J55" s="145"/>
      <c r="K55" s="145"/>
      <c r="L55" s="15"/>
    </row>
    <row r="56" spans="2:12" ht="14.5" customHeight="1" x14ac:dyDescent="0.2">
      <c r="B56" s="14"/>
      <c r="C56" s="145"/>
      <c r="D56" s="145"/>
      <c r="E56" s="145"/>
      <c r="F56" s="145"/>
      <c r="G56" s="145"/>
      <c r="H56" s="145"/>
      <c r="I56" s="145"/>
      <c r="J56" s="145"/>
      <c r="K56" s="145"/>
      <c r="L56" s="15"/>
    </row>
    <row r="57" spans="2:12" x14ac:dyDescent="0.2">
      <c r="B57" s="14"/>
      <c r="L57" s="15"/>
    </row>
    <row r="58" spans="2:12" ht="16" thickBot="1" x14ac:dyDescent="0.25">
      <c r="B58" s="16"/>
      <c r="C58" s="17"/>
      <c r="D58" s="17"/>
      <c r="E58" s="17"/>
      <c r="F58" s="17"/>
      <c r="G58" s="17"/>
      <c r="H58" s="17"/>
      <c r="I58" s="17"/>
      <c r="J58" s="17"/>
      <c r="K58" s="17"/>
      <c r="L58" s="18"/>
    </row>
  </sheetData>
  <sheetProtection algorithmName="SHA-512" hashValue="21NdRAW27BsxiLcKYT/W/SdF6P6gXt8sjj/0cPRCZLCxaus6jo5/TegFU5nTCdbSM77NX1SJ/NDzlavS/MpgvA==" saltValue="Pyi/iHvMsQ1nIf2yjX4sGA==" spinCount="100000" sheet="1" objects="1" scenarios="1"/>
  <mergeCells count="1">
    <mergeCell ref="C55:K56"/>
  </mergeCells>
  <conditionalFormatting sqref="C27:K46 G28:G47 I28:J47 F29:G47">
    <cfRule type="notContainsBlanks" dxfId="5" priority="4">
      <formula>LEN(TRIM(C27))&gt;0</formula>
    </cfRule>
  </conditionalFormatting>
  <conditionalFormatting sqref="C27:K47">
    <cfRule type="containsBlanks" dxfId="4" priority="3">
      <formula>LEN(TRIM(C27))=0</formula>
    </cfRule>
  </conditionalFormatting>
  <conditionalFormatting sqref="F27:F47">
    <cfRule type="expression" dxfId="3" priority="6">
      <formula>$F27="Total HT"</formula>
    </cfRule>
  </conditionalFormatting>
  <conditionalFormatting sqref="G27:G47">
    <cfRule type="expression" dxfId="2" priority="2">
      <formula>$F27="Total HT"</formula>
    </cfRule>
  </conditionalFormatting>
  <conditionalFormatting sqref="I27:I48">
    <cfRule type="expression" dxfId="1" priority="7">
      <formula>$I27="Total TTC"</formula>
    </cfRule>
  </conditionalFormatting>
  <conditionalFormatting sqref="J27:K48">
    <cfRule type="expression" dxfId="0" priority="1">
      <formula>$I27="Total TTC"</formula>
    </cfRule>
  </conditionalFormatting>
  <pageMargins left="0.39370078740157483" right="0.39370078740157483" top="0.39370078740157483" bottom="0.39370078740157483" header="0.31496062992125984" footer="0.31496062992125984"/>
  <pageSetup paperSize="9"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 Notice Complète</vt:lpstr>
      <vt:lpstr>Mon entreprise</vt:lpstr>
      <vt:lpstr>Mes fournisseurs</vt:lpstr>
      <vt:lpstr>Catalogue Fournisseurs</vt:lpstr>
      <vt:lpstr>Création - Bon de Commande</vt:lpstr>
      <vt:lpstr>🖨️ Bon de Commande</vt:lpstr>
      <vt:lpstr>NomdesProduits</vt:lpstr>
      <vt:lpstr>NomFournisseur</vt:lpstr>
      <vt:lpstr>NumeroFournisseurs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dc:creator>
  <cp:lastModifiedBy>Nicolas PARENT</cp:lastModifiedBy>
  <cp:lastPrinted>2025-01-30T14:21:22Z</cp:lastPrinted>
  <dcterms:created xsi:type="dcterms:W3CDTF">2015-06-05T18:19:34Z</dcterms:created>
  <dcterms:modified xsi:type="dcterms:W3CDTF">2025-01-31T10:26:27Z</dcterms:modified>
</cp:coreProperties>
</file>