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mc:AlternateContent xmlns:mc="http://schemas.openxmlformats.org/markup-compatibility/2006">
    <mc:Choice Requires="x15">
      <x15ac:absPath xmlns:x15ac="http://schemas.microsoft.com/office/spreadsheetml/2010/11/ac" url="/Users/celiachevalier/Downloads/"/>
    </mc:Choice>
  </mc:AlternateContent>
  <xr:revisionPtr revIDLastSave="0" documentId="8_{D78422C8-9F32-6C4A-8953-14D7600A28AD}" xr6:coauthVersionLast="47" xr6:coauthVersionMax="47" xr10:uidLastSave="{00000000-0000-0000-0000-000000000000}"/>
  <bookViews>
    <workbookView xWindow="-38400" yWindow="-2480" windowWidth="38400" windowHeight="21600" xr2:uid="{9A515FD0-2A63-3E40-9B35-43A4D23249BB}"/>
  </bookViews>
  <sheets>
    <sheet name="Mot de passe" sheetId="28" r:id="rId1"/>
    <sheet name="Business plan sur 5 ans" sheetId="25" r:id="rId2"/>
    <sheet name="Données du projet" sheetId="15" r:id="rId3"/>
    <sheet name="Etude financière prévisionnelle" sheetId="14" r:id="rId4"/>
  </sheets>
  <externalReferences>
    <externalReference r:id="rId5"/>
    <externalReference r:id="rId6"/>
    <externalReference r:id="rId7"/>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 localSheetId="0">OFFSET([3]Analyse!$G$27,,,COUNTA([3]Analyse!$G$27:$G$36))</definedName>
    <definedName name="Hard_Attendu">OFFSET([2]Analyse!$G$27,,,COUNTA([2]Analyse!$G$27:$G$36))</definedName>
    <definedName name="Hard_Evalue" localSheetId="0">OFFSET([3]Analyse!$H$27,,,COUNTA([3]Analyse!$H$27:$H$36))</definedName>
    <definedName name="Hard_Evalue">OFFSET([2]Analyse!$H$27,,,COUNTA([2]Analyse!$H$27:$H$36))</definedName>
    <definedName name="Hard_skills" localSheetId="0">OFFSET([3]Analyse!$F$27,,,COUNTA([3]Analyse!$F$27:$F$36))</definedName>
    <definedName name="Hard_skills">OFFSET([2]Analyse!$F$27,,,COUNTA([2]Analyse!$F$27:$F$36))</definedName>
    <definedName name="Intérêts_annuels">OFFSET('[1]Tab. Amortissement (année)'!$C$2,0,0,COUNT('[1]Tab. Amortissement (année)'!$C$2:$C$100))</definedName>
    <definedName name="Soft_Attendu" localSheetId="0">OFFSET([3]Analyse!$G$14,,,COUNTA([3]Analyse!$G$14:$G$23))</definedName>
    <definedName name="Soft_Attendu">OFFSET([2]Analyse!$G$14,,,COUNTA([2]Analyse!$G$14:$G$23))</definedName>
    <definedName name="Soft_Evalue" localSheetId="0">OFFSET([3]Analyse!$H$14,,,COUNTA([3]Analyse!$H$14:$H$23))</definedName>
    <definedName name="Soft_Evalue">OFFSET([2]Analyse!$H$14,,,COUNTA([2]Analyse!$H$14:$H$23))</definedName>
    <definedName name="Soft_skills" localSheetId="0">OFFSET([3]Analyse!$F$14,,,COUNTA([3]Analyse!$F$14:$F$23))</definedName>
    <definedName name="Soft_skills">OFFSET([2]Analyse!$F$14,,,COUNTA([2]Analyse!$F$14:$F$23))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8" i="15" l="1"/>
  <c r="E128" i="15"/>
  <c r="F128" i="15"/>
  <c r="G128" i="15"/>
  <c r="C128" i="15"/>
  <c r="C144" i="15" s="1"/>
  <c r="C14" i="15"/>
  <c r="D126" i="15" l="1"/>
  <c r="E126" i="15"/>
  <c r="F126" i="15"/>
  <c r="G126" i="15"/>
  <c r="D127" i="15"/>
  <c r="E127" i="15"/>
  <c r="F127" i="15"/>
  <c r="G127" i="15"/>
  <c r="C127" i="15"/>
  <c r="C126" i="15"/>
  <c r="D143" i="15"/>
  <c r="E143" i="15"/>
  <c r="F143" i="15"/>
  <c r="G143" i="15"/>
  <c r="C143" i="15"/>
  <c r="D142" i="15"/>
  <c r="E142" i="15"/>
  <c r="F142" i="15"/>
  <c r="G142" i="15"/>
  <c r="C142" i="15"/>
  <c r="F83" i="14" s="1"/>
  <c r="B89" i="14"/>
  <c r="B88" i="14"/>
  <c r="M89" i="14"/>
  <c r="B163" i="14"/>
  <c r="B160" i="14"/>
  <c r="B161" i="14"/>
  <c r="B159" i="14"/>
  <c r="B157" i="14"/>
  <c r="B158" i="14"/>
  <c r="E125" i="14"/>
  <c r="E123" i="14"/>
  <c r="G79" i="14"/>
  <c r="H79" i="14"/>
  <c r="I79" i="14"/>
  <c r="J79" i="14"/>
  <c r="F79" i="14"/>
  <c r="N103" i="14"/>
  <c r="L103" i="14"/>
  <c r="J103" i="14"/>
  <c r="H103" i="14"/>
  <c r="F103" i="14"/>
  <c r="H40" i="15"/>
  <c r="I40" i="15"/>
  <c r="J40" i="15"/>
  <c r="K40" i="15"/>
  <c r="G74" i="14"/>
  <c r="H74" i="14"/>
  <c r="I74" i="14"/>
  <c r="J74" i="14"/>
  <c r="G75" i="14"/>
  <c r="H75" i="14"/>
  <c r="I75" i="14"/>
  <c r="J75" i="14"/>
  <c r="G76" i="14"/>
  <c r="H76" i="14"/>
  <c r="I76" i="14"/>
  <c r="J76" i="14"/>
  <c r="F75" i="14"/>
  <c r="F76" i="14"/>
  <c r="F74" i="14"/>
  <c r="G61" i="14"/>
  <c r="H61" i="14"/>
  <c r="I61" i="14"/>
  <c r="J61" i="14"/>
  <c r="G62" i="14"/>
  <c r="H62" i="14"/>
  <c r="I62" i="14"/>
  <c r="J62" i="14"/>
  <c r="G63" i="14"/>
  <c r="H63" i="14"/>
  <c r="I63" i="14"/>
  <c r="J63" i="14"/>
  <c r="G64" i="14"/>
  <c r="H64" i="14"/>
  <c r="I64" i="14"/>
  <c r="J64" i="14"/>
  <c r="G65" i="14"/>
  <c r="H65" i="14"/>
  <c r="I65" i="14"/>
  <c r="J65" i="14"/>
  <c r="G66" i="14"/>
  <c r="H66" i="14"/>
  <c r="I66" i="14"/>
  <c r="J66" i="14"/>
  <c r="G67" i="14"/>
  <c r="H67" i="14"/>
  <c r="I67" i="14"/>
  <c r="J67" i="14"/>
  <c r="G68" i="14"/>
  <c r="H68" i="14"/>
  <c r="I68" i="14"/>
  <c r="J68" i="14"/>
  <c r="G69" i="14"/>
  <c r="H69" i="14"/>
  <c r="I69" i="14"/>
  <c r="J69" i="14"/>
  <c r="G70" i="14"/>
  <c r="H70" i="14"/>
  <c r="I70" i="14"/>
  <c r="J70" i="14"/>
  <c r="G71" i="14"/>
  <c r="H71" i="14"/>
  <c r="I71" i="14"/>
  <c r="J71" i="14"/>
  <c r="G72" i="14"/>
  <c r="H72" i="14"/>
  <c r="I72" i="14"/>
  <c r="J72" i="14"/>
  <c r="G73" i="14"/>
  <c r="H73" i="14"/>
  <c r="I73" i="14"/>
  <c r="J73" i="14"/>
  <c r="F66" i="14"/>
  <c r="F67" i="14"/>
  <c r="F68" i="14"/>
  <c r="F69" i="14"/>
  <c r="F70" i="14"/>
  <c r="F71" i="14"/>
  <c r="F72" i="14"/>
  <c r="F73" i="14"/>
  <c r="F62" i="14"/>
  <c r="F63" i="14"/>
  <c r="F64" i="14"/>
  <c r="F65" i="14"/>
  <c r="F61" i="14"/>
  <c r="F60" i="14" s="1"/>
  <c r="F101" i="14" s="1"/>
  <c r="B75" i="14"/>
  <c r="B76" i="14"/>
  <c r="B74" i="14"/>
  <c r="B62" i="14"/>
  <c r="B63" i="14"/>
  <c r="B64" i="14"/>
  <c r="B65" i="14"/>
  <c r="B66" i="14"/>
  <c r="B67" i="14"/>
  <c r="B68" i="14"/>
  <c r="B69" i="14"/>
  <c r="B70" i="14"/>
  <c r="B71" i="14"/>
  <c r="B72" i="14"/>
  <c r="B73" i="14"/>
  <c r="B61" i="14"/>
  <c r="F39" i="14"/>
  <c r="F40" i="14"/>
  <c r="F38" i="14"/>
  <c r="E39" i="14"/>
  <c r="E40" i="14"/>
  <c r="E38" i="14"/>
  <c r="J34" i="14"/>
  <c r="J33" i="14"/>
  <c r="J32" i="14"/>
  <c r="J31" i="14"/>
  <c r="D141" i="15"/>
  <c r="G82" i="14" s="1"/>
  <c r="E141" i="15"/>
  <c r="H82" i="14" s="1"/>
  <c r="F141" i="15"/>
  <c r="I82" i="14" s="1"/>
  <c r="G141" i="15"/>
  <c r="J82" i="14" s="1"/>
  <c r="D138" i="15"/>
  <c r="E138" i="15"/>
  <c r="F138" i="15"/>
  <c r="G138" i="15"/>
  <c r="C138" i="15"/>
  <c r="D137" i="15"/>
  <c r="E137" i="15"/>
  <c r="F137" i="15"/>
  <c r="G137" i="15"/>
  <c r="C137" i="15"/>
  <c r="G40" i="15"/>
  <c r="C35" i="15"/>
  <c r="G15" i="15"/>
  <c r="J88" i="15"/>
  <c r="E148" i="14" s="1"/>
  <c r="J89" i="15"/>
  <c r="F148" i="14" s="1"/>
  <c r="J90" i="15"/>
  <c r="G148" i="14" s="1"/>
  <c r="J91" i="15"/>
  <c r="H148" i="14" s="1"/>
  <c r="J92" i="15"/>
  <c r="I148" i="14" s="1"/>
  <c r="J93" i="15"/>
  <c r="J148" i="14" s="1"/>
  <c r="J94" i="15"/>
  <c r="K148" i="14" s="1"/>
  <c r="J95" i="15"/>
  <c r="L148" i="14" s="1"/>
  <c r="J96" i="15"/>
  <c r="M148" i="14" s="1"/>
  <c r="J97" i="15"/>
  <c r="N148" i="14" s="1"/>
  <c r="J98" i="15"/>
  <c r="O148" i="14" s="1"/>
  <c r="J99" i="15"/>
  <c r="P148" i="14" s="1"/>
  <c r="E88" i="15"/>
  <c r="E147" i="14" s="1"/>
  <c r="E155" i="14" s="1"/>
  <c r="E89" i="15"/>
  <c r="F147" i="14" s="1"/>
  <c r="F155" i="14" s="1"/>
  <c r="E90" i="15"/>
  <c r="G147" i="14" s="1"/>
  <c r="G155" i="14" s="1"/>
  <c r="E91" i="15"/>
  <c r="H147" i="14" s="1"/>
  <c r="H155" i="14" s="1"/>
  <c r="E92" i="15"/>
  <c r="I147" i="14" s="1"/>
  <c r="I155" i="14" s="1"/>
  <c r="E93" i="15"/>
  <c r="J147" i="14" s="1"/>
  <c r="J155" i="14" s="1"/>
  <c r="E94" i="15"/>
  <c r="K147" i="14" s="1"/>
  <c r="K155" i="14" s="1"/>
  <c r="E95" i="15"/>
  <c r="L147" i="14" s="1"/>
  <c r="L155" i="14" s="1"/>
  <c r="E96" i="15"/>
  <c r="M147" i="14" s="1"/>
  <c r="M155" i="14" s="1"/>
  <c r="E97" i="15"/>
  <c r="N147" i="14" s="1"/>
  <c r="N155" i="14" s="1"/>
  <c r="E98" i="15"/>
  <c r="O147" i="14" s="1"/>
  <c r="O155" i="14" s="1"/>
  <c r="E99" i="15"/>
  <c r="P147" i="14" s="1"/>
  <c r="P155" i="14" s="1"/>
  <c r="D100" i="15"/>
  <c r="C100" i="15"/>
  <c r="I100" i="15"/>
  <c r="H100" i="15"/>
  <c r="G77" i="15"/>
  <c r="L72" i="15"/>
  <c r="E73" i="15"/>
  <c r="E74" i="15"/>
  <c r="E72" i="15"/>
  <c r="C73" i="15"/>
  <c r="C74" i="15"/>
  <c r="C72" i="15"/>
  <c r="D72" i="15" s="1"/>
  <c r="C55" i="15"/>
  <c r="B48" i="15"/>
  <c r="B49" i="15"/>
  <c r="B47" i="15"/>
  <c r="B46" i="15"/>
  <c r="B45" i="15"/>
  <c r="B42" i="15"/>
  <c r="B43" i="15"/>
  <c r="B44" i="15"/>
  <c r="B41" i="15"/>
  <c r="B40" i="15"/>
  <c r="B55" i="15"/>
  <c r="B39" i="15"/>
  <c r="C58" i="15"/>
  <c r="D58" i="15" s="1"/>
  <c r="N31" i="14" s="1"/>
  <c r="C59" i="15"/>
  <c r="D59" i="15" s="1"/>
  <c r="N33" i="14" s="1"/>
  <c r="C60" i="15"/>
  <c r="D60" i="15" s="1"/>
  <c r="N34" i="14" s="1"/>
  <c r="C61" i="15"/>
  <c r="D61" i="15" s="1"/>
  <c r="N38" i="14" s="1"/>
  <c r="C62" i="15"/>
  <c r="D62" i="15" s="1"/>
  <c r="N39" i="14" s="1"/>
  <c r="C63" i="15"/>
  <c r="D63" i="15" s="1"/>
  <c r="N40" i="14" s="1"/>
  <c r="C64" i="15"/>
  <c r="D64" i="15" s="1"/>
  <c r="N41" i="14" s="1"/>
  <c r="C65" i="15"/>
  <c r="D65" i="15" s="1"/>
  <c r="N42" i="14" s="1"/>
  <c r="C57" i="15"/>
  <c r="D57" i="15" s="1"/>
  <c r="N32" i="14" s="1"/>
  <c r="C56" i="15"/>
  <c r="D56" i="15" s="1"/>
  <c r="N30" i="14" s="1"/>
  <c r="B65" i="15"/>
  <c r="B61" i="15"/>
  <c r="B62" i="15"/>
  <c r="B63" i="15"/>
  <c r="B64" i="15"/>
  <c r="B56" i="15"/>
  <c r="B57" i="15"/>
  <c r="B58" i="15"/>
  <c r="B59" i="15"/>
  <c r="B60" i="15"/>
  <c r="F81" i="14" l="1"/>
  <c r="N18" i="14"/>
  <c r="C136" i="15"/>
  <c r="F80" i="14" s="1"/>
  <c r="J81" i="14"/>
  <c r="R18" i="14"/>
  <c r="G136" i="15"/>
  <c r="J80" i="14" s="1"/>
  <c r="I81" i="14"/>
  <c r="Q18" i="14"/>
  <c r="F136" i="15"/>
  <c r="I80" i="14" s="1"/>
  <c r="H81" i="14"/>
  <c r="P18" i="14"/>
  <c r="E136" i="15"/>
  <c r="H80" i="14" s="1"/>
  <c r="G81" i="14"/>
  <c r="O18" i="14"/>
  <c r="D136" i="15"/>
  <c r="G80" i="14" s="1"/>
  <c r="C141" i="15"/>
  <c r="F82" i="14" s="1"/>
  <c r="Q148" i="14"/>
  <c r="F156" i="14"/>
  <c r="G156" i="14"/>
  <c r="H156" i="14"/>
  <c r="I156" i="14"/>
  <c r="J156" i="14"/>
  <c r="K156" i="14"/>
  <c r="L156" i="14"/>
  <c r="M156" i="14"/>
  <c r="N156" i="14"/>
  <c r="O156" i="14"/>
  <c r="P156" i="14"/>
  <c r="E156" i="14"/>
  <c r="Q156" i="14" s="1"/>
  <c r="F157" i="14"/>
  <c r="G157" i="14"/>
  <c r="H157" i="14"/>
  <c r="I157" i="14"/>
  <c r="J157" i="14"/>
  <c r="K157" i="14"/>
  <c r="L157" i="14"/>
  <c r="M157" i="14"/>
  <c r="N157" i="14"/>
  <c r="O157" i="14"/>
  <c r="P157" i="14"/>
  <c r="E157" i="14"/>
  <c r="Q157" i="14" s="1"/>
  <c r="E149" i="14"/>
  <c r="Q147" i="14"/>
  <c r="F165" i="14"/>
  <c r="F149" i="14"/>
  <c r="G165" i="14"/>
  <c r="G149" i="14"/>
  <c r="H165" i="14"/>
  <c r="H149" i="14"/>
  <c r="I165" i="14"/>
  <c r="I149" i="14"/>
  <c r="J165" i="14"/>
  <c r="J149" i="14"/>
  <c r="K165" i="14"/>
  <c r="K149" i="14"/>
  <c r="L165" i="14"/>
  <c r="L149" i="14"/>
  <c r="M165" i="14"/>
  <c r="M149" i="14"/>
  <c r="N165" i="14"/>
  <c r="N149" i="14"/>
  <c r="O165" i="14"/>
  <c r="O149" i="14"/>
  <c r="P165" i="14"/>
  <c r="P149" i="14"/>
  <c r="N12" i="14"/>
  <c r="C139" i="15"/>
  <c r="G139" i="15"/>
  <c r="R12" i="14"/>
  <c r="F139" i="15"/>
  <c r="Q12" i="14"/>
  <c r="E139" i="15"/>
  <c r="P12" i="14"/>
  <c r="D139" i="15"/>
  <c r="O12" i="14"/>
  <c r="N16" i="14"/>
  <c r="R16" i="14"/>
  <c r="Q16" i="14"/>
  <c r="P16" i="14"/>
  <c r="O16" i="14"/>
  <c r="J60" i="14"/>
  <c r="N101" i="14" s="1"/>
  <c r="I60" i="14"/>
  <c r="L101" i="14" s="1"/>
  <c r="H60" i="14"/>
  <c r="J101" i="14" s="1"/>
  <c r="G60" i="14"/>
  <c r="H101" i="14" s="1"/>
  <c r="F74" i="15"/>
  <c r="D74" i="15"/>
  <c r="F73" i="15"/>
  <c r="D73" i="15"/>
  <c r="F77" i="15"/>
  <c r="E77" i="15"/>
  <c r="D77" i="15"/>
  <c r="C77" i="15"/>
  <c r="D79" i="15"/>
  <c r="E79" i="15"/>
  <c r="F79" i="15"/>
  <c r="G79" i="15"/>
  <c r="C79" i="15"/>
  <c r="D78" i="15"/>
  <c r="E78" i="15"/>
  <c r="F78" i="15"/>
  <c r="G78" i="15"/>
  <c r="C78" i="15"/>
  <c r="G74" i="15"/>
  <c r="H74" i="15"/>
  <c r="G73" i="15"/>
  <c r="G80" i="15"/>
  <c r="F72" i="15"/>
  <c r="E56" i="15"/>
  <c r="O30" i="14" s="1"/>
  <c r="E57" i="15"/>
  <c r="O32" i="14" s="1"/>
  <c r="E58" i="15"/>
  <c r="O31" i="14" s="1"/>
  <c r="E59" i="15"/>
  <c r="O33" i="14" s="1"/>
  <c r="E60" i="15"/>
  <c r="O34" i="14" s="1"/>
  <c r="E61" i="15"/>
  <c r="O38" i="14" s="1"/>
  <c r="E62" i="15"/>
  <c r="O39" i="14" s="1"/>
  <c r="E63" i="15"/>
  <c r="O40" i="14" s="1"/>
  <c r="E64" i="15"/>
  <c r="O41" i="14" s="1"/>
  <c r="E65" i="15"/>
  <c r="O42" i="14" s="1"/>
  <c r="D55" i="15"/>
  <c r="C66" i="15"/>
  <c r="D66" i="15"/>
  <c r="F104" i="14" l="1"/>
  <c r="J85" i="14"/>
  <c r="N108" i="14" s="1"/>
  <c r="S57" i="14"/>
  <c r="U124" i="14" s="1"/>
  <c r="F159" i="14"/>
  <c r="G159" i="14"/>
  <c r="H159" i="14"/>
  <c r="I159" i="14"/>
  <c r="J159" i="14"/>
  <c r="K159" i="14"/>
  <c r="L159" i="14"/>
  <c r="M159" i="14"/>
  <c r="N159" i="14"/>
  <c r="O159" i="14"/>
  <c r="P159" i="14"/>
  <c r="E159" i="14"/>
  <c r="Q159" i="14" s="1"/>
  <c r="F158" i="14"/>
  <c r="G158" i="14"/>
  <c r="H158" i="14"/>
  <c r="I158" i="14"/>
  <c r="J158" i="14"/>
  <c r="K158" i="14"/>
  <c r="L158" i="14"/>
  <c r="M158" i="14"/>
  <c r="N158" i="14"/>
  <c r="O158" i="14"/>
  <c r="P158" i="14"/>
  <c r="E158" i="14"/>
  <c r="F160" i="14"/>
  <c r="G160" i="14"/>
  <c r="H160" i="14"/>
  <c r="I160" i="14"/>
  <c r="J160" i="14"/>
  <c r="K160" i="14"/>
  <c r="L160" i="14"/>
  <c r="M160" i="14"/>
  <c r="N160" i="14"/>
  <c r="O160" i="14"/>
  <c r="P160" i="14"/>
  <c r="E160" i="14"/>
  <c r="Q160" i="14" s="1"/>
  <c r="Q149" i="14"/>
  <c r="Q155" i="14"/>
  <c r="N109" i="14"/>
  <c r="F86" i="14"/>
  <c r="F106" i="14" s="1"/>
  <c r="N29" i="14"/>
  <c r="G72" i="15"/>
  <c r="K72" i="15"/>
  <c r="J72" i="15"/>
  <c r="I72" i="15"/>
  <c r="H72" i="15"/>
  <c r="D80" i="15"/>
  <c r="E80" i="15"/>
  <c r="F80" i="15"/>
  <c r="L73" i="15"/>
  <c r="K73" i="15"/>
  <c r="J73" i="15"/>
  <c r="I73" i="15"/>
  <c r="H73" i="15"/>
  <c r="L74" i="15"/>
  <c r="K74" i="15"/>
  <c r="J74" i="15"/>
  <c r="I74" i="15"/>
  <c r="C80" i="15"/>
  <c r="F65" i="15"/>
  <c r="P42" i="14" s="1"/>
  <c r="F64" i="15"/>
  <c r="P41" i="14" s="1"/>
  <c r="F63" i="15"/>
  <c r="P40" i="14" s="1"/>
  <c r="F62" i="15"/>
  <c r="P39" i="14" s="1"/>
  <c r="F61" i="15"/>
  <c r="P38" i="14" s="1"/>
  <c r="F60" i="15"/>
  <c r="P34" i="14" s="1"/>
  <c r="F59" i="15"/>
  <c r="P33" i="14" s="1"/>
  <c r="F58" i="15"/>
  <c r="P31" i="14" s="1"/>
  <c r="F57" i="15"/>
  <c r="P32" i="14" s="1"/>
  <c r="F56" i="15"/>
  <c r="P30" i="14" s="1"/>
  <c r="E55" i="15"/>
  <c r="E66" i="15"/>
  <c r="F85" i="14" l="1"/>
  <c r="F154" i="14"/>
  <c r="G154" i="14"/>
  <c r="H154" i="14"/>
  <c r="I154" i="14"/>
  <c r="J154" i="14"/>
  <c r="K154" i="14"/>
  <c r="L154" i="14"/>
  <c r="M154" i="14"/>
  <c r="N154" i="14"/>
  <c r="O154" i="14"/>
  <c r="P154" i="14"/>
  <c r="E154" i="14"/>
  <c r="Q154" i="14" s="1"/>
  <c r="O57" i="14"/>
  <c r="Q124" i="14" s="1"/>
  <c r="I85" i="14"/>
  <c r="L108" i="14" s="1"/>
  <c r="R57" i="14"/>
  <c r="T124" i="14" s="1"/>
  <c r="H85" i="14"/>
  <c r="J108" i="14" s="1"/>
  <c r="Q57" i="14"/>
  <c r="S124" i="14" s="1"/>
  <c r="G85" i="14"/>
  <c r="H108" i="14" s="1"/>
  <c r="P57" i="14"/>
  <c r="R124" i="14" s="1"/>
  <c r="F108" i="14"/>
  <c r="F163" i="14"/>
  <c r="G163" i="14"/>
  <c r="H163" i="14"/>
  <c r="I163" i="14"/>
  <c r="J163" i="14"/>
  <c r="K163" i="14"/>
  <c r="L163" i="14"/>
  <c r="M163" i="14"/>
  <c r="N163" i="14"/>
  <c r="O163" i="14"/>
  <c r="P163" i="14"/>
  <c r="E163" i="14"/>
  <c r="Q163" i="14" s="1"/>
  <c r="Q158" i="14"/>
  <c r="F109" i="14"/>
  <c r="L109" i="14"/>
  <c r="J109" i="14"/>
  <c r="H109" i="14"/>
  <c r="O55" i="14"/>
  <c r="G86" i="14"/>
  <c r="H106" i="14" s="1"/>
  <c r="O29" i="14"/>
  <c r="G56" i="15"/>
  <c r="Q30" i="14" s="1"/>
  <c r="G57" i="15"/>
  <c r="Q32" i="14" s="1"/>
  <c r="G58" i="15"/>
  <c r="Q31" i="14" s="1"/>
  <c r="G59" i="15"/>
  <c r="Q33" i="14" s="1"/>
  <c r="G60" i="15"/>
  <c r="Q34" i="14" s="1"/>
  <c r="G61" i="15"/>
  <c r="Q38" i="14" s="1"/>
  <c r="G62" i="15"/>
  <c r="Q39" i="14" s="1"/>
  <c r="G63" i="15"/>
  <c r="Q40" i="14" s="1"/>
  <c r="G64" i="15"/>
  <c r="Q41" i="14" s="1"/>
  <c r="G65" i="15"/>
  <c r="Q42" i="14" s="1"/>
  <c r="F55" i="15"/>
  <c r="F66" i="15"/>
  <c r="P55" i="14" l="1"/>
  <c r="H86" i="14"/>
  <c r="J106" i="14" s="1"/>
  <c r="P29" i="14"/>
  <c r="H65" i="15"/>
  <c r="R42" i="14" s="1"/>
  <c r="H64" i="15"/>
  <c r="R41" i="14" s="1"/>
  <c r="H63" i="15"/>
  <c r="R40" i="14" s="1"/>
  <c r="H62" i="15"/>
  <c r="R39" i="14" s="1"/>
  <c r="H61" i="15"/>
  <c r="R38" i="14" s="1"/>
  <c r="H60" i="15"/>
  <c r="R34" i="14" s="1"/>
  <c r="H59" i="15"/>
  <c r="R33" i="14" s="1"/>
  <c r="H58" i="15"/>
  <c r="R31" i="14" s="1"/>
  <c r="H57" i="15"/>
  <c r="R32" i="14" s="1"/>
  <c r="H56" i="15"/>
  <c r="R30" i="14" s="1"/>
  <c r="G55" i="15"/>
  <c r="G66" i="15"/>
  <c r="Q55" i="14" l="1"/>
  <c r="I86" i="14"/>
  <c r="L106" i="14" s="1"/>
  <c r="Q29" i="14"/>
  <c r="I56" i="15"/>
  <c r="I57" i="15"/>
  <c r="I58" i="15"/>
  <c r="I59" i="15"/>
  <c r="I60" i="15"/>
  <c r="I61" i="15"/>
  <c r="I62" i="15"/>
  <c r="I63" i="15"/>
  <c r="I64" i="15"/>
  <c r="I65" i="15"/>
  <c r="H55" i="15"/>
  <c r="H66" i="15"/>
  <c r="R55" i="14" l="1"/>
  <c r="J86" i="14"/>
  <c r="N106" i="14" s="1"/>
  <c r="R29" i="14"/>
  <c r="J65" i="15"/>
  <c r="J64" i="15"/>
  <c r="J63" i="15"/>
  <c r="J62" i="15"/>
  <c r="J61" i="15"/>
  <c r="J60" i="15"/>
  <c r="J59" i="15"/>
  <c r="J58" i="15"/>
  <c r="J57" i="15"/>
  <c r="J56" i="15"/>
  <c r="I55" i="15"/>
  <c r="I66" i="15"/>
  <c r="S55" i="14" l="1"/>
  <c r="K56" i="15"/>
  <c r="K57" i="15"/>
  <c r="K58" i="15"/>
  <c r="K59" i="15"/>
  <c r="K60" i="15"/>
  <c r="K61" i="15"/>
  <c r="K62" i="15"/>
  <c r="K63" i="15"/>
  <c r="K64" i="15"/>
  <c r="K65" i="15"/>
  <c r="J55" i="15"/>
  <c r="J66" i="15"/>
  <c r="L65" i="15" l="1"/>
  <c r="M65" i="15" s="1"/>
  <c r="L64" i="15"/>
  <c r="M64" i="15" s="1"/>
  <c r="L63" i="15"/>
  <c r="M63" i="15" s="1"/>
  <c r="L62" i="15"/>
  <c r="M62" i="15" s="1"/>
  <c r="L61" i="15"/>
  <c r="M61" i="15" s="1"/>
  <c r="L60" i="15"/>
  <c r="M60" i="15" s="1"/>
  <c r="L59" i="15"/>
  <c r="M59" i="15" s="1"/>
  <c r="L58" i="15"/>
  <c r="M58" i="15" s="1"/>
  <c r="L57" i="15"/>
  <c r="M57" i="15" s="1"/>
  <c r="L56" i="15"/>
  <c r="M56" i="15" s="1"/>
  <c r="K55" i="15"/>
  <c r="K66" i="15"/>
  <c r="L55" i="15" l="1"/>
  <c r="M55" i="15" s="1"/>
  <c r="L66" i="15"/>
  <c r="M66" i="15"/>
  <c r="J42" i="14" l="1"/>
  <c r="J41" i="14"/>
  <c r="J40" i="14"/>
  <c r="J39" i="14"/>
  <c r="J38" i="14"/>
  <c r="J30" i="14"/>
  <c r="J29" i="14"/>
  <c r="R36" i="14"/>
  <c r="Q36" i="14"/>
  <c r="P36" i="14"/>
  <c r="O36" i="14"/>
  <c r="N36" i="14"/>
  <c r="R27" i="14"/>
  <c r="R44" i="14" s="1"/>
  <c r="Q27" i="14"/>
  <c r="Q44" i="14" s="1"/>
  <c r="P27" i="14"/>
  <c r="P44" i="14" s="1"/>
  <c r="O27" i="14"/>
  <c r="O44" i="14" s="1"/>
  <c r="N27" i="14"/>
  <c r="N44" i="14" s="1"/>
  <c r="N7" i="14" l="1"/>
  <c r="N8" i="14" s="1"/>
  <c r="H42" i="14"/>
  <c r="H43" i="14"/>
  <c r="Q129" i="14" s="1"/>
  <c r="E146" i="14" s="1"/>
  <c r="Q146" i="14" s="1"/>
  <c r="H41" i="14"/>
  <c r="Q128" i="14" s="1"/>
  <c r="E145" i="14" s="1"/>
  <c r="Q145" i="14" s="1"/>
  <c r="H39" i="14"/>
  <c r="H40" i="14"/>
  <c r="H38" i="14"/>
  <c r="H36" i="14"/>
  <c r="H35" i="14"/>
  <c r="B42" i="14"/>
  <c r="B43" i="14"/>
  <c r="B41" i="14"/>
  <c r="B39" i="14"/>
  <c r="B40" i="14"/>
  <c r="B38" i="14"/>
  <c r="B36" i="14"/>
  <c r="B35" i="14"/>
  <c r="H29" i="14"/>
  <c r="P135" i="14" s="1"/>
  <c r="H28" i="14"/>
  <c r="H12" i="14"/>
  <c r="H13" i="14"/>
  <c r="H14" i="14"/>
  <c r="H15" i="14"/>
  <c r="H16" i="14"/>
  <c r="H17" i="14"/>
  <c r="H18" i="14"/>
  <c r="H19" i="14"/>
  <c r="H20" i="14"/>
  <c r="H22" i="14"/>
  <c r="H23" i="14"/>
  <c r="H24" i="14"/>
  <c r="H25" i="14"/>
  <c r="H26" i="14"/>
  <c r="H11" i="14"/>
  <c r="H10" i="14" s="1"/>
  <c r="B29" i="14"/>
  <c r="B28" i="14"/>
  <c r="B23" i="14"/>
  <c r="B24" i="14"/>
  <c r="B25" i="14"/>
  <c r="B26" i="14"/>
  <c r="B22" i="14"/>
  <c r="B12" i="14"/>
  <c r="B13" i="14"/>
  <c r="B14" i="14"/>
  <c r="B15" i="14"/>
  <c r="B16" i="14"/>
  <c r="B17" i="14"/>
  <c r="B18" i="14"/>
  <c r="B19" i="14"/>
  <c r="B20" i="14"/>
  <c r="B11" i="14"/>
  <c r="J100" i="15"/>
  <c r="F55" i="14" s="1"/>
  <c r="G55" i="14" s="1"/>
  <c r="H55" i="14" s="1"/>
  <c r="I55" i="14" s="1"/>
  <c r="J55" i="14" s="1"/>
  <c r="E100" i="15"/>
  <c r="F54" i="14" s="1"/>
  <c r="H37" i="14"/>
  <c r="Q127" i="14" s="1"/>
  <c r="E144" i="14" s="1"/>
  <c r="Q144" i="14" s="1"/>
  <c r="H34" i="14"/>
  <c r="H30" i="14"/>
  <c r="H45" i="14" l="1"/>
  <c r="Q126" i="14"/>
  <c r="E150" i="14"/>
  <c r="E153" i="14"/>
  <c r="Q153" i="14" s="1"/>
  <c r="Q122" i="14"/>
  <c r="F57" i="14"/>
  <c r="G54" i="14"/>
  <c r="F53" i="14"/>
  <c r="O13" i="14"/>
  <c r="P13" i="14"/>
  <c r="Q13" i="14"/>
  <c r="R13" i="14"/>
  <c r="O17" i="14"/>
  <c r="P17" i="14"/>
  <c r="Q17" i="14"/>
  <c r="R17" i="14"/>
  <c r="H21" i="14"/>
  <c r="E151" i="14" l="1"/>
  <c r="Q151" i="14" s="1"/>
  <c r="Q121" i="14"/>
  <c r="E152" i="14"/>
  <c r="Q150" i="14"/>
  <c r="E143" i="14"/>
  <c r="F98" i="14"/>
  <c r="F56" i="14"/>
  <c r="F59" i="14" s="1"/>
  <c r="F78" i="14" s="1"/>
  <c r="F99" i="14"/>
  <c r="G53" i="14"/>
  <c r="H54" i="14"/>
  <c r="G57" i="14"/>
  <c r="H98" i="14" l="1"/>
  <c r="F89" i="14"/>
  <c r="E165" i="14"/>
  <c r="Q143" i="14"/>
  <c r="Q152" i="14"/>
  <c r="Q71" i="14"/>
  <c r="G123" i="14" s="1"/>
  <c r="I103" i="14"/>
  <c r="I101" i="14"/>
  <c r="I108" i="14"/>
  <c r="I106" i="14"/>
  <c r="I109" i="14"/>
  <c r="P72" i="14"/>
  <c r="F125" i="14" s="1"/>
  <c r="G99" i="14"/>
  <c r="P71" i="14"/>
  <c r="F123" i="14" s="1"/>
  <c r="F126" i="14" s="1"/>
  <c r="Q123" i="14" s="1"/>
  <c r="Q125" i="14" s="1"/>
  <c r="G103" i="14"/>
  <c r="G108" i="14"/>
  <c r="G106" i="14"/>
  <c r="G109" i="14"/>
  <c r="G56" i="14"/>
  <c r="G59" i="14" s="1"/>
  <c r="G78" i="14" s="1"/>
  <c r="H99" i="14"/>
  <c r="F100" i="14"/>
  <c r="G101" i="14"/>
  <c r="I54" i="14"/>
  <c r="H57" i="14"/>
  <c r="H53" i="14"/>
  <c r="Q165" i="14" l="1"/>
  <c r="Q72" i="14"/>
  <c r="G125" i="14" s="1"/>
  <c r="G126" i="14" s="1"/>
  <c r="I99" i="14"/>
  <c r="H100" i="14"/>
  <c r="I100" i="14" s="1"/>
  <c r="P73" i="14"/>
  <c r="P74" i="14" s="1"/>
  <c r="P75" i="14" s="1"/>
  <c r="J98" i="14"/>
  <c r="H56" i="14"/>
  <c r="H59" i="14" s="1"/>
  <c r="H78" i="14" s="1"/>
  <c r="J99" i="14"/>
  <c r="G100" i="14"/>
  <c r="F102" i="14"/>
  <c r="J54" i="14"/>
  <c r="I57" i="14"/>
  <c r="I53" i="14"/>
  <c r="R123" i="14" l="1"/>
  <c r="R125" i="14" s="1"/>
  <c r="H89" i="14"/>
  <c r="G89" i="14"/>
  <c r="R72" i="14"/>
  <c r="H125" i="14" s="1"/>
  <c r="K99" i="14"/>
  <c r="R71" i="14"/>
  <c r="H123" i="14" s="1"/>
  <c r="H126" i="14" s="1"/>
  <c r="S123" i="14" s="1"/>
  <c r="K103" i="14"/>
  <c r="J100" i="14"/>
  <c r="K100" i="14" s="1"/>
  <c r="K101" i="14"/>
  <c r="K108" i="14"/>
  <c r="K109" i="14"/>
  <c r="K106" i="14"/>
  <c r="Q73" i="14"/>
  <c r="Q74" i="14" s="1"/>
  <c r="Q75" i="14" s="1"/>
  <c r="L98" i="14"/>
  <c r="I56" i="14"/>
  <c r="I59" i="14" s="1"/>
  <c r="I78" i="14" s="1"/>
  <c r="L99" i="14"/>
  <c r="H102" i="14"/>
  <c r="I102" i="14" s="1"/>
  <c r="G102" i="14"/>
  <c r="J57" i="14"/>
  <c r="J53" i="14"/>
  <c r="S125" i="14" l="1"/>
  <c r="I89" i="14"/>
  <c r="J56" i="14"/>
  <c r="N99" i="14"/>
  <c r="S72" i="14"/>
  <c r="I125" i="14" s="1"/>
  <c r="M99" i="14"/>
  <c r="S71" i="14"/>
  <c r="I123" i="14" s="1"/>
  <c r="I126" i="14" s="1"/>
  <c r="M103" i="14"/>
  <c r="L100" i="14"/>
  <c r="M100" i="14" s="1"/>
  <c r="M101" i="14"/>
  <c r="M108" i="14"/>
  <c r="M109" i="14"/>
  <c r="M106" i="14"/>
  <c r="R73" i="14"/>
  <c r="R74" i="14" s="1"/>
  <c r="R75" i="14" s="1"/>
  <c r="J59" i="14"/>
  <c r="J78" i="14" s="1"/>
  <c r="N98" i="14"/>
  <c r="J102" i="14"/>
  <c r="K102" i="14" s="1"/>
  <c r="T123" i="14" l="1"/>
  <c r="T125" i="14" s="1"/>
  <c r="J89" i="14"/>
  <c r="T71" i="14"/>
  <c r="J123" i="14" s="1"/>
  <c r="O103" i="14"/>
  <c r="N100" i="14"/>
  <c r="O108" i="14"/>
  <c r="O101" i="14"/>
  <c r="O109" i="14"/>
  <c r="O106" i="14"/>
  <c r="S73" i="14"/>
  <c r="S74" i="14" s="1"/>
  <c r="S75" i="14" s="1"/>
  <c r="T72" i="14"/>
  <c r="J125" i="14" s="1"/>
  <c r="O99" i="14"/>
  <c r="L102" i="14"/>
  <c r="M102" i="14" s="1"/>
  <c r="J126" i="14" l="1"/>
  <c r="T73" i="14"/>
  <c r="T74" i="14" s="1"/>
  <c r="T75" i="14" s="1"/>
  <c r="O100" i="14"/>
  <c r="N102" i="14"/>
  <c r="U123" i="14" l="1"/>
  <c r="U125" i="14" s="1"/>
  <c r="O102" i="14"/>
  <c r="E161" i="14" l="1"/>
  <c r="E162" i="14" s="1"/>
  <c r="P161" i="14"/>
  <c r="P162" i="14" s="1"/>
  <c r="P164" i="14" s="1"/>
  <c r="P167" i="14" s="1"/>
  <c r="O161" i="14"/>
  <c r="O162" i="14" s="1"/>
  <c r="O164" i="14" s="1"/>
  <c r="O167" i="14" s="1"/>
  <c r="N161" i="14"/>
  <c r="N162" i="14" s="1"/>
  <c r="N164" i="14" s="1"/>
  <c r="N167" i="14" s="1"/>
  <c r="M161" i="14"/>
  <c r="M162" i="14" s="1"/>
  <c r="M164" i="14" s="1"/>
  <c r="M167" i="14" s="1"/>
  <c r="L161" i="14"/>
  <c r="L162" i="14" s="1"/>
  <c r="L164" i="14" s="1"/>
  <c r="L167" i="14" s="1"/>
  <c r="K161" i="14"/>
  <c r="K162" i="14" s="1"/>
  <c r="K164" i="14" s="1"/>
  <c r="K167" i="14" s="1"/>
  <c r="J161" i="14"/>
  <c r="J162" i="14" s="1"/>
  <c r="J164" i="14" s="1"/>
  <c r="J167" i="14" s="1"/>
  <c r="I161" i="14"/>
  <c r="I162" i="14" s="1"/>
  <c r="I164" i="14" s="1"/>
  <c r="I167" i="14" s="1"/>
  <c r="H161" i="14"/>
  <c r="H162" i="14" s="1"/>
  <c r="H164" i="14" s="1"/>
  <c r="H167" i="14" s="1"/>
  <c r="G161" i="14"/>
  <c r="G162" i="14" s="1"/>
  <c r="G164" i="14" s="1"/>
  <c r="G167" i="14" s="1"/>
  <c r="F161" i="14"/>
  <c r="G104" i="14"/>
  <c r="F84" i="14"/>
  <c r="F87" i="14"/>
  <c r="F162" i="14" l="1"/>
  <c r="F164" i="14" s="1"/>
  <c r="F167" i="14" s="1"/>
  <c r="Q161" i="14"/>
  <c r="P78" i="14"/>
  <c r="F88" i="14"/>
  <c r="F90" i="14" s="1"/>
  <c r="D144" i="15" s="1"/>
  <c r="G83" i="14" s="1"/>
  <c r="F105" i="14"/>
  <c r="P76" i="14"/>
  <c r="E164" i="14"/>
  <c r="Q162" i="14"/>
  <c r="H104" i="14" l="1"/>
  <c r="G84" i="14"/>
  <c r="G87" i="14" s="1"/>
  <c r="D145" i="15"/>
  <c r="D147" i="15" s="1"/>
  <c r="O14" i="14"/>
  <c r="E167" i="14"/>
  <c r="E168" i="14" s="1"/>
  <c r="Q164" i="14"/>
  <c r="P79" i="14"/>
  <c r="P77" i="14"/>
  <c r="F107" i="14"/>
  <c r="G105" i="14"/>
  <c r="C145" i="15"/>
  <c r="C147" i="15" s="1"/>
  <c r="N14" i="14"/>
  <c r="Q78" i="14" l="1"/>
  <c r="G88" i="14"/>
  <c r="G90" i="14"/>
  <c r="E144" i="15" s="1"/>
  <c r="Q76" i="14"/>
  <c r="I104" i="14"/>
  <c r="H105" i="14"/>
  <c r="F110" i="14"/>
  <c r="G107" i="14"/>
  <c r="P81" i="14"/>
  <c r="P80" i="14"/>
  <c r="E151" i="15" s="1"/>
  <c r="E169" i="14"/>
  <c r="F166" i="14"/>
  <c r="F168" i="14" s="1"/>
  <c r="H83" i="14" l="1"/>
  <c r="E145" i="15"/>
  <c r="E147" i="15" s="1"/>
  <c r="P14" i="14"/>
  <c r="I105" i="14"/>
  <c r="H107" i="14"/>
  <c r="Q77" i="14"/>
  <c r="Q79" i="14"/>
  <c r="G166" i="14"/>
  <c r="G168" i="14" s="1"/>
  <c r="F169" i="14"/>
  <c r="F111" i="14"/>
  <c r="G110" i="14"/>
  <c r="J104" i="14" l="1"/>
  <c r="H84" i="14"/>
  <c r="H87" i="14" s="1"/>
  <c r="Q81" i="14"/>
  <c r="Q80" i="14"/>
  <c r="F151" i="15" s="1"/>
  <c r="I107" i="14"/>
  <c r="H110" i="14"/>
  <c r="O54" i="14"/>
  <c r="O56" i="14" s="1"/>
  <c r="F112" i="14"/>
  <c r="G112" i="14" s="1"/>
  <c r="G111" i="14"/>
  <c r="H166" i="14"/>
  <c r="H168" i="14" s="1"/>
  <c r="G169" i="14"/>
  <c r="H88" i="14" l="1"/>
  <c r="R78" i="14"/>
  <c r="H90" i="14"/>
  <c r="F144" i="15" s="1"/>
  <c r="J105" i="14"/>
  <c r="R76" i="14"/>
  <c r="K104" i="14"/>
  <c r="I110" i="14"/>
  <c r="H111" i="14"/>
  <c r="I166" i="14"/>
  <c r="I168" i="14" s="1"/>
  <c r="H169" i="14"/>
  <c r="O58" i="14"/>
  <c r="Q130" i="14"/>
  <c r="Q131" i="14" s="1"/>
  <c r="Q132" i="14" s="1"/>
  <c r="Q133" i="14" s="1"/>
  <c r="R77" i="14" l="1"/>
  <c r="R79" i="14"/>
  <c r="K105" i="14"/>
  <c r="J107" i="14"/>
  <c r="I83" i="14"/>
  <c r="F145" i="15"/>
  <c r="F147" i="15" s="1"/>
  <c r="Q14" i="14"/>
  <c r="I111" i="14"/>
  <c r="P54" i="14"/>
  <c r="P56" i="14" s="1"/>
  <c r="H112" i="14"/>
  <c r="I112" i="14" s="1"/>
  <c r="J166" i="14"/>
  <c r="J168" i="14" s="1"/>
  <c r="I169" i="14"/>
  <c r="L104" i="14" l="1"/>
  <c r="I84" i="14"/>
  <c r="I87" i="14" s="1"/>
  <c r="K107" i="14"/>
  <c r="J110" i="14"/>
  <c r="R81" i="14"/>
  <c r="R80" i="14"/>
  <c r="G151" i="15" s="1"/>
  <c r="P58" i="14"/>
  <c r="R130" i="14"/>
  <c r="R131" i="14" s="1"/>
  <c r="R132" i="14" s="1"/>
  <c r="R133" i="14" s="1"/>
  <c r="K166" i="14"/>
  <c r="K168" i="14" s="1"/>
  <c r="J169" i="14"/>
  <c r="K110" i="14" l="1"/>
  <c r="J111" i="14"/>
  <c r="I88" i="14"/>
  <c r="S78" i="14"/>
  <c r="I90" i="14"/>
  <c r="G144" i="15" s="1"/>
  <c r="S76" i="14"/>
  <c r="M104" i="14"/>
  <c r="L105" i="14"/>
  <c r="L166" i="14"/>
  <c r="L168" i="14" s="1"/>
  <c r="K169" i="14"/>
  <c r="M105" i="14" l="1"/>
  <c r="L107" i="14"/>
  <c r="S77" i="14"/>
  <c r="S79" i="14"/>
  <c r="J83" i="14"/>
  <c r="R14" i="14"/>
  <c r="K111" i="14"/>
  <c r="Q54" i="14"/>
  <c r="Q56" i="14" s="1"/>
  <c r="J112" i="14"/>
  <c r="K112" i="14" s="1"/>
  <c r="M166" i="14"/>
  <c r="M168" i="14" s="1"/>
  <c r="L169" i="14"/>
  <c r="Q58" i="14" l="1"/>
  <c r="S130" i="14"/>
  <c r="S131" i="14" s="1"/>
  <c r="S132" i="14" s="1"/>
  <c r="S133" i="14" s="1"/>
  <c r="N104" i="14"/>
  <c r="J84" i="14"/>
  <c r="J87" i="14" s="1"/>
  <c r="S81" i="14"/>
  <c r="S80" i="14"/>
  <c r="H151" i="15" s="1"/>
  <c r="M107" i="14"/>
  <c r="L110" i="14"/>
  <c r="N166" i="14"/>
  <c r="N168" i="14" s="1"/>
  <c r="M169" i="14"/>
  <c r="M110" i="14" l="1"/>
  <c r="L111" i="14"/>
  <c r="J88" i="14"/>
  <c r="T78" i="14"/>
  <c r="J90" i="14"/>
  <c r="G145" i="15" s="1"/>
  <c r="G147" i="15" s="1"/>
  <c r="T76" i="14"/>
  <c r="O104" i="14"/>
  <c r="N105" i="14"/>
  <c r="O166" i="14"/>
  <c r="O168" i="14" s="1"/>
  <c r="N169" i="14"/>
  <c r="O105" i="14" l="1"/>
  <c r="N107" i="14"/>
  <c r="T77" i="14"/>
  <c r="T79" i="14"/>
  <c r="M111" i="14"/>
  <c r="R54" i="14"/>
  <c r="R56" i="14" s="1"/>
  <c r="L112" i="14"/>
  <c r="M112" i="14" s="1"/>
  <c r="O169" i="14"/>
  <c r="P166" i="14"/>
  <c r="P168" i="14" s="1"/>
  <c r="P169" i="14" s="1"/>
  <c r="R58" i="14" l="1"/>
  <c r="T130" i="14"/>
  <c r="T131" i="14" s="1"/>
  <c r="T132" i="14" s="1"/>
  <c r="T133" i="14" s="1"/>
  <c r="T80" i="14"/>
  <c r="I151" i="15" s="1"/>
  <c r="T81" i="14"/>
  <c r="O107" i="14"/>
  <c r="N110" i="14"/>
  <c r="Q169" i="14"/>
  <c r="E155" i="15" s="1"/>
  <c r="O110" i="14" l="1"/>
  <c r="N111" i="14"/>
  <c r="O111" i="14" l="1"/>
  <c r="S54" i="14"/>
  <c r="S56" i="14" s="1"/>
  <c r="N112" i="14"/>
  <c r="O112" i="14" s="1"/>
  <c r="S58" i="14" l="1"/>
  <c r="U130" i="14"/>
  <c r="U131" i="14" s="1"/>
  <c r="U132" i="14" s="1"/>
  <c r="U133" i="14" s="1"/>
</calcChain>
</file>

<file path=xl/sharedStrings.xml><?xml version="1.0" encoding="utf-8"?>
<sst xmlns="http://schemas.openxmlformats.org/spreadsheetml/2006/main" count="481" uniqueCount="329">
  <si>
    <t>Achats de marchandises</t>
  </si>
  <si>
    <t>Charges financières</t>
  </si>
  <si>
    <t>Année 1</t>
  </si>
  <si>
    <t>Année 2</t>
  </si>
  <si>
    <t>Année 3</t>
  </si>
  <si>
    <t>Chiffre d'affaires</t>
  </si>
  <si>
    <t>Etude financière prévisionnelle sur 5 ans</t>
  </si>
  <si>
    <t xml:space="preserve"> INVESTISSEMENTS</t>
  </si>
  <si>
    <t>Montant € hors taxes</t>
  </si>
  <si>
    <t>Immobilisations incorporelles</t>
  </si>
  <si>
    <t>Immobilisations corporelles</t>
  </si>
  <si>
    <t>TOTAL BESOINS</t>
  </si>
  <si>
    <t xml:space="preserve"> FINANCEMENT DES INVESTISSEMENTS</t>
  </si>
  <si>
    <t xml:space="preserve">Apport personnel </t>
  </si>
  <si>
    <t>Emprunt</t>
  </si>
  <si>
    <t>taux</t>
  </si>
  <si>
    <t>durée mois</t>
  </si>
  <si>
    <t>TOTAL RESSOURCES</t>
  </si>
  <si>
    <t xml:space="preserve">Données du projet </t>
  </si>
  <si>
    <t>Intitulé de votre projet :</t>
  </si>
  <si>
    <t>Votre statut juridique :</t>
  </si>
  <si>
    <t>Votre numéro de téléphone :</t>
  </si>
  <si>
    <t>Votre adresse e-mail :</t>
  </si>
  <si>
    <t>Votre ville ou commune d'activité :</t>
  </si>
  <si>
    <t>Vente de marchandises ou de services ?</t>
  </si>
  <si>
    <t xml:space="preserve">Frais d’établissement </t>
  </si>
  <si>
    <t>Frais d’ouverture de compteurs</t>
  </si>
  <si>
    <t>Logiciels, formations</t>
  </si>
  <si>
    <t>Dépôt marque, brevet, modèle</t>
  </si>
  <si>
    <t>Droits d’entrée</t>
  </si>
  <si>
    <t>Achat fonds de commerce ou parts</t>
  </si>
  <si>
    <t>Droit au bail</t>
  </si>
  <si>
    <t>Caution ou dépôt de garantie</t>
  </si>
  <si>
    <t>Frais de dossier</t>
  </si>
  <si>
    <t>Frais de notaire ou d’avocat</t>
  </si>
  <si>
    <t>Enseigne et éléments de communication</t>
  </si>
  <si>
    <t>Achat immobilier</t>
  </si>
  <si>
    <t>Travaux et aménagements</t>
  </si>
  <si>
    <t>Matériel de bureau</t>
  </si>
  <si>
    <t>Stock de matières et produits</t>
  </si>
  <si>
    <t>Trésorerie de départ</t>
  </si>
  <si>
    <t>TOTAL</t>
  </si>
  <si>
    <t>Année 4</t>
  </si>
  <si>
    <t>Informations générales sur le projet</t>
  </si>
  <si>
    <t>Prénom, nom</t>
  </si>
  <si>
    <t>Vos besoins de démarrage :</t>
  </si>
  <si>
    <t xml:space="preserve">Montant </t>
  </si>
  <si>
    <t>Le financement de vos besoins de démarrage :</t>
  </si>
  <si>
    <t>Apport personnel ou familial</t>
  </si>
  <si>
    <t>Apports en nature (en valeur)</t>
  </si>
  <si>
    <t>Prêt n°1 (nom de la banque)</t>
  </si>
  <si>
    <t>Prêt n°2 (nom de la banque)</t>
  </si>
  <si>
    <t>Prêt n°3 (nom de la banque)</t>
  </si>
  <si>
    <t>Subvention n°1 (libellé)</t>
  </si>
  <si>
    <t>Subvention n°2 (libellé)</t>
  </si>
  <si>
    <t>Autre financement (libellé)</t>
  </si>
  <si>
    <t>Total</t>
  </si>
  <si>
    <t>(saisir taux)</t>
  </si>
  <si>
    <t>(saisir la durée en mois)</t>
  </si>
  <si>
    <t xml:space="preserve">Durée d'amortissement des investissements : </t>
  </si>
  <si>
    <t>Assurances</t>
  </si>
  <si>
    <t>Téléphone, internet</t>
  </si>
  <si>
    <t>Autres abonnements</t>
  </si>
  <si>
    <t>Carburant, transports</t>
  </si>
  <si>
    <t>Frais de déplacement et hébergement</t>
  </si>
  <si>
    <t>Eau, électricité, gaz</t>
  </si>
  <si>
    <t>Mutuelle</t>
  </si>
  <si>
    <t>Fournitures diverses</t>
  </si>
  <si>
    <t>Entretien matériel et vêtements</t>
  </si>
  <si>
    <t>Nettoyage des locaux</t>
  </si>
  <si>
    <t>Budget publicité et communication</t>
  </si>
  <si>
    <t>Loyer et charges locatives</t>
  </si>
  <si>
    <t>Expert comptable, avocats</t>
  </si>
  <si>
    <t>Frais bancaires et terminal carte bleue</t>
  </si>
  <si>
    <t>Taxes, CFE</t>
  </si>
  <si>
    <t>Libellé autre charge 1</t>
  </si>
  <si>
    <t>Libellé autre charge 2</t>
  </si>
  <si>
    <t>Libellé autre charge 3</t>
  </si>
  <si>
    <t>Vos charges fixes :</t>
  </si>
  <si>
    <t>Votre chiffre d'affaires de la première année :</t>
  </si>
  <si>
    <t>Nombre de jours travaillés</t>
  </si>
  <si>
    <t>Chiffre d'affaires moyen / jour</t>
  </si>
  <si>
    <t>Chiffre d'affaires mensuel</t>
  </si>
  <si>
    <t>Mois 1</t>
  </si>
  <si>
    <t>Mois 2</t>
  </si>
  <si>
    <t>Mois 3</t>
  </si>
  <si>
    <t>Mois 4</t>
  </si>
  <si>
    <t>Mois 5</t>
  </si>
  <si>
    <t>Mois 6</t>
  </si>
  <si>
    <t>Mois 7</t>
  </si>
  <si>
    <t>Mois 8</t>
  </si>
  <si>
    <t>Mois 9</t>
  </si>
  <si>
    <t>Mois 10</t>
  </si>
  <si>
    <t>Mois 11</t>
  </si>
  <si>
    <t>Mois 12</t>
  </si>
  <si>
    <t>Autres charges (inscrire le libellé ci-dessous ; ajouter ou supprimer si nécessaire) :</t>
  </si>
  <si>
    <t xml:space="preserve">  Pourcentage d'augmentation du chiffre d'affaire entre l'année 1 et l'année 2 :</t>
  </si>
  <si>
    <t xml:space="preserve">  Pourcentage d'augmentation du chiffre d'affaire entre l'année 2 et l'année 3 :</t>
  </si>
  <si>
    <t xml:space="preserve">  Pourcentage d'augmentation du chiffre d'affaire entre l'année 3 et l'année 4 :</t>
  </si>
  <si>
    <t xml:space="preserve">  Pourcentage d'augmentation du chiffre d'affaire entre l'année 4 et l'année 5 :</t>
  </si>
  <si>
    <t>Quel est, en % du prix de vente, le coût d'achat de vos marchandises ?</t>
  </si>
  <si>
    <t xml:space="preserve"> (concerne uniquement le chiffre d'affaires vente de marchandises)</t>
  </si>
  <si>
    <r>
      <t xml:space="preserve">Durée moyenne des crédits accordés aux clients </t>
    </r>
    <r>
      <rPr>
        <b/>
        <sz val="11"/>
        <color theme="1"/>
        <rFont val="Calibri"/>
        <family val="2"/>
        <scheme val="minor"/>
      </rPr>
      <t>en jours</t>
    </r>
  </si>
  <si>
    <t xml:space="preserve"> (temps qu'un client met pour vous payer)</t>
  </si>
  <si>
    <r>
      <t xml:space="preserve">Durée moyenne des dettes fournisseurs </t>
    </r>
    <r>
      <rPr>
        <b/>
        <sz val="11"/>
        <color theme="1"/>
        <rFont val="Calibri"/>
        <family val="2"/>
        <scheme val="minor"/>
      </rPr>
      <t>en jours</t>
    </r>
  </si>
  <si>
    <t xml:space="preserve"> (temps que vous mettez pour payer un fournisseur)</t>
  </si>
  <si>
    <t>Année 5</t>
  </si>
  <si>
    <t>1ère année</t>
  </si>
  <si>
    <t>D'après les éléments que vous avez indiqués, votre projet est :</t>
  </si>
  <si>
    <t>D'après les éléments que vous avez indiqués, votre trésorerie de départ est :</t>
  </si>
  <si>
    <t>Vos charges variables :</t>
  </si>
  <si>
    <t>Besoin en fonds de roulement :</t>
  </si>
  <si>
    <t>Contrôle de votre seuil de rentabilité :</t>
  </si>
  <si>
    <t>Contrôle du niveau de votre trésorerie de départ :</t>
  </si>
  <si>
    <t xml:space="preserve">Investissement et financement : </t>
  </si>
  <si>
    <t>Salaires et charges sociales</t>
  </si>
  <si>
    <t>Statut juridique :</t>
  </si>
  <si>
    <t>Statut social du/des dirigeants :</t>
  </si>
  <si>
    <t>Rémunération du (des) dirigeants</t>
  </si>
  <si>
    <t>% augmentation</t>
  </si>
  <si>
    <t xml:space="preserve"> Charges sociales du (des) dirigeant(s)</t>
  </si>
  <si>
    <t>Salaires des employés</t>
  </si>
  <si>
    <t xml:space="preserve"> Charges sociales employés</t>
  </si>
  <si>
    <t>Détail des amortissements</t>
  </si>
  <si>
    <t>Amortissements incorporels</t>
  </si>
  <si>
    <t>Amortissements corporels</t>
  </si>
  <si>
    <t>Analyse linéaire</t>
  </si>
  <si>
    <t>Montant prêt n°1</t>
  </si>
  <si>
    <t>Montant prêt n°2</t>
  </si>
  <si>
    <t>Montant prêt n°3</t>
  </si>
  <si>
    <t>Années 1</t>
  </si>
  <si>
    <t>Années 2</t>
  </si>
  <si>
    <t>Années 3</t>
  </si>
  <si>
    <t>Années 4</t>
  </si>
  <si>
    <t>Années 5</t>
  </si>
  <si>
    <t>Années 6</t>
  </si>
  <si>
    <t>Années 7</t>
  </si>
  <si>
    <t>Années 8</t>
  </si>
  <si>
    <t>Années 9</t>
  </si>
  <si>
    <t>Années 10</t>
  </si>
  <si>
    <t>ans</t>
  </si>
  <si>
    <t>Somme à amortir</t>
  </si>
  <si>
    <t>Micro-entreprise</t>
  </si>
  <si>
    <t>Oui</t>
  </si>
  <si>
    <t>Marchandises (y compris hébergement et restauration)</t>
  </si>
  <si>
    <t>Impôt sur le revenu</t>
  </si>
  <si>
    <t>Non</t>
  </si>
  <si>
    <t>Services</t>
  </si>
  <si>
    <t>Impôt sur les sociétés</t>
  </si>
  <si>
    <t>EURL (IS)</t>
  </si>
  <si>
    <t>Mixte</t>
  </si>
  <si>
    <t>SARL (IS)</t>
  </si>
  <si>
    <t>SAS (IS)</t>
  </si>
  <si>
    <t>SASU (IS)</t>
  </si>
  <si>
    <t>IR</t>
  </si>
  <si>
    <t>IS</t>
  </si>
  <si>
    <t>mensualité</t>
  </si>
  <si>
    <t>total à rembourser</t>
  </si>
  <si>
    <t>principal mensuel</t>
  </si>
  <si>
    <t>Intérêt / mois</t>
  </si>
  <si>
    <t>Intérêts sur toute la durée</t>
  </si>
  <si>
    <t>Intérêts année 1</t>
  </si>
  <si>
    <t>Intérêts année 2</t>
  </si>
  <si>
    <t>Intérêts année 3</t>
  </si>
  <si>
    <t>Intérêts année 4</t>
  </si>
  <si>
    <t>Intérêts année 5</t>
  </si>
  <si>
    <t>Matériel industriel</t>
  </si>
  <si>
    <t>Libellé</t>
  </si>
  <si>
    <t>Total :</t>
  </si>
  <si>
    <r>
      <t xml:space="preserve">Prévoyez ici le chiffre d'affaires de votre activité </t>
    </r>
    <r>
      <rPr>
        <b/>
        <i/>
        <sz val="11"/>
        <color theme="1"/>
        <rFont val="Calibri"/>
        <family val="2"/>
        <scheme val="minor"/>
      </rPr>
      <t>(</t>
    </r>
    <r>
      <rPr>
        <b/>
        <i/>
        <sz val="11"/>
        <color rgb="FF00518B"/>
        <rFont val="Calibri"/>
        <family val="2"/>
        <scheme val="minor"/>
      </rPr>
      <t>hors taxes</t>
    </r>
    <r>
      <rPr>
        <i/>
        <sz val="11"/>
        <color theme="1"/>
        <rFont val="Calibri"/>
        <family val="2"/>
        <scheme val="minor"/>
      </rPr>
      <t>).</t>
    </r>
  </si>
  <si>
    <t>Année 1 - Vente de marchandises</t>
  </si>
  <si>
    <t>Année 1 - Services</t>
  </si>
  <si>
    <t>Tableau de suivi d'amortissement :</t>
  </si>
  <si>
    <t>Tableau de suivi des prêts :</t>
  </si>
  <si>
    <t xml:space="preserve">Total à rembourser : </t>
  </si>
  <si>
    <t>Rémunérations &amp; Charges sociales</t>
  </si>
  <si>
    <t>Total coût dirigeants</t>
  </si>
  <si>
    <t>Total masse salariale globale</t>
  </si>
  <si>
    <t>Charges patronales dirigeants</t>
  </si>
  <si>
    <t>%</t>
  </si>
  <si>
    <t>Charges sociales employés</t>
  </si>
  <si>
    <t>Charges patronales employés</t>
  </si>
  <si>
    <t xml:space="preserve">Dirigeant : </t>
  </si>
  <si>
    <t>Employé :</t>
  </si>
  <si>
    <t xml:space="preserve">Salaire brut total annuel </t>
  </si>
  <si>
    <t xml:space="preserve">Pourcentage charges patronales </t>
  </si>
  <si>
    <t xml:space="preserve">Année 1 </t>
  </si>
  <si>
    <t xml:space="preserve">Année 2 </t>
  </si>
  <si>
    <t xml:space="preserve">Synthèse rémunération : </t>
  </si>
  <si>
    <t>TOTAL AMORTISSEMENTS</t>
  </si>
  <si>
    <t xml:space="preserve"> Produits d'exploitation</t>
  </si>
  <si>
    <t>Chiffre d'affaires HT vente de marchandises</t>
  </si>
  <si>
    <t>Chiffre d'affaires HT services</t>
  </si>
  <si>
    <t xml:space="preserve"> Charges d'exploitation</t>
  </si>
  <si>
    <t>Achats consommés</t>
  </si>
  <si>
    <t xml:space="preserve"> Marge brute</t>
  </si>
  <si>
    <t xml:space="preserve"> Charges externes</t>
  </si>
  <si>
    <t xml:space="preserve"> Valeur ajoutée</t>
  </si>
  <si>
    <t>Impôts et taxes</t>
  </si>
  <si>
    <t>Salaires employés</t>
  </si>
  <si>
    <t>Prélèvement dirigeant(s)</t>
  </si>
  <si>
    <t>Charges sociales dirigeant(s)</t>
  </si>
  <si>
    <t xml:space="preserve"> Excédent brut d'exploitation</t>
  </si>
  <si>
    <t>Frais bancaires, charges financières</t>
  </si>
  <si>
    <t>Dotations aux amortissements</t>
  </si>
  <si>
    <t xml:space="preserve"> Résultat avant impôts</t>
  </si>
  <si>
    <t xml:space="preserve"> Résultat net comptable (résultat de l'exercice)</t>
  </si>
  <si>
    <t xml:space="preserve">Pourcentage charges salariales </t>
  </si>
  <si>
    <t xml:space="preserve">Pourcentage charges salariale </t>
  </si>
  <si>
    <t>Charges salariales employés</t>
  </si>
  <si>
    <t>Entreprise individuelle</t>
  </si>
  <si>
    <t>Capacité d'autofinancement</t>
  </si>
  <si>
    <t xml:space="preserve"> Résultat de l'exercice</t>
  </si>
  <si>
    <t xml:space="preserve"> + Dotation amortissements</t>
  </si>
  <si>
    <t xml:space="preserve"> - Remboursement emprunts</t>
  </si>
  <si>
    <t>Autofinancement net</t>
  </si>
  <si>
    <t>Soldes intermédiaires de gestion</t>
  </si>
  <si>
    <t xml:space="preserve"> Marge globale</t>
  </si>
  <si>
    <t>Charges externes</t>
  </si>
  <si>
    <t>Charges de personnel</t>
  </si>
  <si>
    <t>Dotation amortissements</t>
  </si>
  <si>
    <t xml:space="preserve"> Résultat d'exploitation</t>
  </si>
  <si>
    <t>Résultat financier</t>
  </si>
  <si>
    <t xml:space="preserve"> Résultat courant</t>
  </si>
  <si>
    <t>Capacité autofinancement</t>
  </si>
  <si>
    <t>Seuil de rentabilité économique</t>
  </si>
  <si>
    <t>Total des coûts variables</t>
  </si>
  <si>
    <t>Marge sur coûts variables</t>
  </si>
  <si>
    <t xml:space="preserve"> Taux de marge sur coûts variables</t>
  </si>
  <si>
    <t>Coûts fixes</t>
  </si>
  <si>
    <t xml:space="preserve"> Total des charges</t>
  </si>
  <si>
    <t>Résultat courant avant impôts</t>
  </si>
  <si>
    <t xml:space="preserve"> Seuil de rentabilité (chiffre d'affaires)</t>
  </si>
  <si>
    <t>Excédent / insuffisance</t>
  </si>
  <si>
    <t>Point mort en chiffre d'affaires par jour ouvré</t>
  </si>
  <si>
    <t>Chiffres d'affaires</t>
  </si>
  <si>
    <t>Analyse clients / fournisseurs :</t>
  </si>
  <si>
    <t>délai jours</t>
  </si>
  <si>
    <t xml:space="preserve"> Besoins</t>
  </si>
  <si>
    <t>Volume crédit client HT</t>
  </si>
  <si>
    <t xml:space="preserve"> Ressources</t>
  </si>
  <si>
    <t>Volume dettes fournisseurs HT</t>
  </si>
  <si>
    <t xml:space="preserve"> Besoin en fonds de roulement</t>
  </si>
  <si>
    <t>Besoin en fonds de roulement</t>
  </si>
  <si>
    <t xml:space="preserve">   Immobilisations</t>
  </si>
  <si>
    <t>Acquisition des stocks</t>
  </si>
  <si>
    <t>Variation du Besoin en fonds de roulement</t>
  </si>
  <si>
    <t>Remboursement d'emprunts</t>
  </si>
  <si>
    <t xml:space="preserve"> Total des besoins</t>
  </si>
  <si>
    <t>Apport personnel</t>
  </si>
  <si>
    <t>Emprunts</t>
  </si>
  <si>
    <t>Subventions</t>
  </si>
  <si>
    <t>Autres financements</t>
  </si>
  <si>
    <t>Capacité d'auto-financement</t>
  </si>
  <si>
    <t xml:space="preserve"> Total des ressources</t>
  </si>
  <si>
    <t>Variation de trésorerie</t>
  </si>
  <si>
    <t>Excédent de trésorerie</t>
  </si>
  <si>
    <t>Rappel trésorerie début année 1 :</t>
  </si>
  <si>
    <t>Vente de marchandises</t>
  </si>
  <si>
    <t>Vente de services</t>
  </si>
  <si>
    <t>Chiffre d'affaires (total)</t>
  </si>
  <si>
    <t>Immobilisations (total)</t>
  </si>
  <si>
    <t>Acquisition stocks</t>
  </si>
  <si>
    <t>Échéances emprunt</t>
  </si>
  <si>
    <t>Total charges de personnel</t>
  </si>
  <si>
    <t>Total des décaissements</t>
  </si>
  <si>
    <t>Total des encaissements</t>
  </si>
  <si>
    <t>Solde précédent</t>
  </si>
  <si>
    <t>Solde du mois</t>
  </si>
  <si>
    <t>Solde de trésorerie (cumul)</t>
  </si>
  <si>
    <t>Ce tableau ne pas en compte les flux de TVA ni le besoin en fonds de roulement.</t>
  </si>
  <si>
    <t>D'autre part, l'impôt sur les sociétés n'est pas intégré car payé l'année suivante.</t>
  </si>
  <si>
    <t>Budget prévisionnel de trésorerie ( première année )</t>
  </si>
  <si>
    <t>Micro-entreprise (IR)</t>
  </si>
  <si>
    <t>Entreprise individuelle (IS)</t>
  </si>
  <si>
    <t>Entreprise individuelle (IR)</t>
  </si>
  <si>
    <t>SAS (IR)</t>
  </si>
  <si>
    <t>SARL (IR)</t>
  </si>
  <si>
    <t>EURL (IR)</t>
  </si>
  <si>
    <t>Salaires employés net</t>
  </si>
  <si>
    <t xml:space="preserve">Statut social du dirigeant </t>
  </si>
  <si>
    <t>Cotisation sociale TNS</t>
  </si>
  <si>
    <t>TNS</t>
  </si>
  <si>
    <t>2ème année</t>
  </si>
  <si>
    <t>3ème année</t>
  </si>
  <si>
    <t>4ème année</t>
  </si>
  <si>
    <t>5ème année</t>
  </si>
  <si>
    <t xml:space="preserve">Charges salariales dirigeants </t>
  </si>
  <si>
    <t>Salaires dirigeants net</t>
  </si>
  <si>
    <t>Business plan sur 5 ans</t>
  </si>
  <si>
    <t xml:space="preserve">Consignes : </t>
  </si>
  <si>
    <t>Ces champs correspondent aux données que vous devez fournir (revenus, charges, investissements, etc.).</t>
  </si>
  <si>
    <t>Ne modifiez pas les autres cellules (formules ou zones grisées) pour éviter les erreurs de calcul.</t>
  </si>
  <si>
    <t>Si certaines combinaisons sont incohérentes (ex. : type d’entreprise incompatible avec le statut du dirigeant), un symbole ⚠️ s’affichera.</t>
  </si>
  <si>
    <t>Corrigez alors vos saisies selon les indications.</t>
  </si>
  <si>
    <t>Des commentaires ou infobulles sont disponibles sur certaines cellules pour vous guider dans votre saisie.</t>
  </si>
  <si>
    <t>1. Remplissez uniquement les cellules en blanc.</t>
  </si>
  <si>
    <t>2. Vérifiez les messages d'alerte.</t>
  </si>
  <si>
    <t>3. Lisez les aides contextuelles.</t>
  </si>
  <si>
    <t>Bienvenue sur votre outil automatisé de prévision financière.</t>
  </si>
  <si>
    <t xml:space="preserve"> Il vous suffit de remplir uniquement les cellules blanches : toutes les autres données se calculent automatiquement.</t>
  </si>
  <si>
    <t xml:space="preserve">Commentaire : </t>
  </si>
  <si>
    <t xml:space="preserve">Pourcentage TNS </t>
  </si>
  <si>
    <t>Total coût employé</t>
  </si>
  <si>
    <t xml:space="preserve">Chiffre d'affares N-1 : </t>
  </si>
  <si>
    <t xml:space="preserve">(s'il existe) </t>
  </si>
  <si>
    <r>
      <t>Bénéfice N-1</t>
    </r>
    <r>
      <rPr>
        <b/>
        <sz val="14"/>
        <color rgb="FF002060"/>
        <rFont val="Calibri"/>
        <family val="2"/>
        <scheme val="minor"/>
      </rPr>
      <t xml:space="preserve"> (s'il existe) : </t>
    </r>
  </si>
  <si>
    <t>Plan de financement</t>
  </si>
  <si>
    <t>4. Explorez les résultats automatiques.</t>
  </si>
  <si>
    <t>Elle vous permettra d’approfondir l’analyse de votre activité avec encore plus d’indicateurs clés.</t>
  </si>
  <si>
    <t>5. Consultez la feuille suivante “Étude financière prévisionnelle”</t>
  </si>
  <si>
    <r>
      <t xml:space="preserve">À la </t>
    </r>
    <r>
      <rPr>
        <b/>
        <sz val="12"/>
        <color theme="1"/>
        <rFont val="Calibri"/>
        <family val="2"/>
        <scheme val="minor"/>
      </rPr>
      <t>fin de la feuille “Données du projet”</t>
    </r>
    <r>
      <rPr>
        <sz val="12"/>
        <color theme="1"/>
        <rFont val="Calibri"/>
        <family val="2"/>
        <scheme val="minor"/>
      </rPr>
      <t xml:space="preserve">, un résumé automatique vous indiquera si </t>
    </r>
    <r>
      <rPr>
        <b/>
        <sz val="12"/>
        <color theme="1"/>
        <rFont val="Calibri"/>
        <family val="2"/>
        <scheme val="minor"/>
      </rPr>
      <t>votre projet est rentable ou non</t>
    </r>
    <r>
      <rPr>
        <sz val="12"/>
        <color theme="1"/>
        <rFont val="Calibri"/>
        <family val="2"/>
        <scheme val="minor"/>
      </rPr>
      <t>, sur la base des données saisies.</t>
    </r>
  </si>
  <si>
    <t>6. Étudiez la rentabilité de votre projet.</t>
  </si>
  <si>
    <r>
      <rPr>
        <sz val="12"/>
        <rFont val="Calibri"/>
        <family val="2"/>
        <scheme val="minor"/>
      </rPr>
      <t xml:space="preserve">Ce fichier a été conçu pour vous permettre de </t>
    </r>
    <r>
      <rPr>
        <b/>
        <sz val="12"/>
        <rFont val="Calibri"/>
        <family val="2"/>
        <scheme val="minor"/>
      </rPr>
      <t>compléter facilement votre bilan prévisionnel</t>
    </r>
    <r>
      <rPr>
        <sz val="12"/>
        <rFont val="Calibri"/>
        <family val="2"/>
        <scheme val="minor"/>
      </rPr>
      <t>, sans avoir à faire de calculs complexes.</t>
    </r>
  </si>
  <si>
    <r>
      <t xml:space="preserve">En remplissant la feuille </t>
    </r>
    <r>
      <rPr>
        <b/>
        <sz val="12"/>
        <color theme="1"/>
        <rFont val="Calibri"/>
        <family val="2"/>
        <scheme val="minor"/>
      </rPr>
      <t>“Données du projet”</t>
    </r>
    <r>
      <rPr>
        <sz val="12"/>
        <color theme="1"/>
        <rFont val="Calibri"/>
        <family val="2"/>
        <scheme val="minor"/>
      </rPr>
      <t>, vous obtiendrez instantanément un ensemble d’éléments essentiels.</t>
    </r>
  </si>
  <si>
    <t>« Les pourcentages de charges sociales sont basés sur les données de 2025. Ces taux évoluent régulièrement, pensez à les ajuster pour refléter la réalité en vigueur. »</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</si>
  <si>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</si>
  <si>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</si>
  <si>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</si>
  <si>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</si>
  <si>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</si>
  <si>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</si>
  <si>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</si>
  <si>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</si>
  <si>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Par métier</t>
  </si>
  <si>
    <t>Partenaire
Tosa</t>
  </si>
  <si>
    <t>Nos formations délivrent la certification Tosa Excel : vous passez l'examen blanc du Tosa 2 séances avant la fin de la formation, puis la certification Tosa après la formation.</t>
  </si>
  <si>
    <t>Découvrir les programmes</t>
  </si>
  <si>
    <t>Nous sommes certifiés Qualiopi, donc nos formations sont éligibles au financement CPF, OPCO, FAF, France Travail, votre 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</si>
</sst>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 #,##0.00_)\ &quot;€&quot;_ ;_ * \(#,##0.00\)\ &quot;€&quot;_ ;_ * &quot;-&quot;??_)\ &quot;€&quot;_ ;_ @_ "/>
    <numFmt numFmtId="43" formatCode="_ * #,##0.00_)_ ;_ * \(#,##0.00\)_ ;_ * &quot;-&quot;??_)_ ;_ @_ "/>
    <numFmt numFmtId="164" formatCode="_-* #,##0.00\ &quot;€&quot;_-;\-* #,##0.00\ &quot;€&quot;_-;_-* &quot;-&quot;??\ &quot;€&quot;_-;_-@_-"/>
    <numFmt numFmtId="165" formatCode="_-* #,##0.00_-;\-* #,##0.00_-;_-* &quot;-&quot;??_-;_-@_-"/>
    <numFmt numFmtId="166" formatCode="_-* #,##0.00\ _€_-;\-* #,##0.00\ _€_-;_-* &quot;-&quot;??\ _€_-;_-@_-"/>
  </numFmts>
  <fonts count="57">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sz val="11"/>
      <color theme="1"/>
      <name val="Calibri"/>
      <family val="2"/>
      <scheme val="minor"/>
    </font>
    <font>
      <b/>
      <sz val="16"/>
      <color theme="0"/>
      <name val="Calibri"/>
      <family val="2"/>
      <scheme val="minor"/>
    </font>
    <font>
      <u/>
      <sz val="11"/>
      <color theme="10"/>
      <name val="Calibri"/>
      <family val="2"/>
      <scheme val="minor"/>
    </font>
    <font>
      <b/>
      <sz val="14"/>
      <color theme="1"/>
      <name val="Calibri"/>
      <family val="2"/>
      <scheme val="minor"/>
    </font>
    <font>
      <b/>
      <sz val="12"/>
      <color rgb="FF002060"/>
      <name val="Calibri"/>
      <family val="2"/>
      <scheme val="minor"/>
    </font>
    <font>
      <sz val="10"/>
      <color rgb="FF000000"/>
      <name val="Calibri"/>
      <family val="2"/>
      <scheme val="minor"/>
    </font>
    <font>
      <sz val="12"/>
      <name val="Calibri"/>
      <family val="2"/>
      <scheme val="minor"/>
    </font>
    <font>
      <i/>
      <sz val="11"/>
      <color theme="1"/>
      <name val="Calibri"/>
      <family val="2"/>
      <scheme val="minor"/>
    </font>
    <font>
      <b/>
      <sz val="11"/>
      <color theme="0"/>
      <name val="Calibri"/>
      <family val="2"/>
      <scheme val="minor"/>
    </font>
    <font>
      <b/>
      <sz val="11"/>
      <color theme="1"/>
      <name val="Calibri"/>
      <family val="2"/>
      <scheme val="minor"/>
    </font>
    <font>
      <b/>
      <sz val="10.5"/>
      <color theme="1"/>
      <name val="Calibri"/>
      <family val="2"/>
      <scheme val="minor"/>
    </font>
    <font>
      <i/>
      <sz val="10.5"/>
      <color theme="1"/>
      <name val="Calibri"/>
      <family val="2"/>
      <scheme val="minor"/>
    </font>
    <font>
      <i/>
      <sz val="10"/>
      <color theme="1"/>
      <name val="Calibri"/>
      <family val="2"/>
      <scheme val="minor"/>
    </font>
    <font>
      <sz val="10.5"/>
      <color theme="1"/>
      <name val="Calibri"/>
      <family val="2"/>
      <scheme val="minor"/>
    </font>
    <font>
      <b/>
      <sz val="14"/>
      <color rgb="FFC00000"/>
      <name val="Calibri"/>
      <family val="2"/>
      <scheme val="minor"/>
    </font>
    <font>
      <b/>
      <i/>
      <sz val="11"/>
      <color theme="1"/>
      <name val="Calibri"/>
      <family val="2"/>
      <scheme val="minor"/>
    </font>
    <font>
      <i/>
      <sz val="11"/>
      <color rgb="FFFF0000"/>
      <name val="Calibri"/>
      <family val="2"/>
      <scheme val="minor"/>
    </font>
    <font>
      <b/>
      <sz val="11"/>
      <name val="Calibri"/>
      <family val="2"/>
      <scheme val="minor"/>
    </font>
    <font>
      <b/>
      <sz val="24"/>
      <color theme="0"/>
      <name val="Calibri"/>
      <family val="2"/>
      <scheme val="minor"/>
    </font>
    <font>
      <b/>
      <u/>
      <sz val="14"/>
      <color rgb="FF002060"/>
      <name val="Calibri"/>
      <family val="2"/>
      <scheme val="minor"/>
    </font>
    <font>
      <b/>
      <u/>
      <sz val="11"/>
      <color rgb="FF002060"/>
      <name val="Calibri"/>
      <family val="2"/>
      <scheme val="minor"/>
    </font>
    <font>
      <b/>
      <sz val="11"/>
      <color rgb="FF002060"/>
      <name val="Calibri"/>
      <family val="2"/>
      <scheme val="minor"/>
    </font>
    <font>
      <i/>
      <sz val="10"/>
      <name val="Calibri"/>
      <family val="2"/>
      <scheme val="minor"/>
    </font>
    <font>
      <b/>
      <u/>
      <sz val="20"/>
      <color theme="0"/>
      <name val="Calibri"/>
      <family val="2"/>
      <scheme val="minor"/>
    </font>
    <font>
      <b/>
      <sz val="12"/>
      <color theme="9" tint="-0.499984740745262"/>
      <name val="Calibri"/>
      <family val="2"/>
      <scheme val="minor"/>
    </font>
    <font>
      <sz val="11"/>
      <color theme="3" tint="0.39997558519241921"/>
      <name val="Calibri"/>
      <family val="2"/>
      <scheme val="minor"/>
    </font>
    <font>
      <b/>
      <sz val="11"/>
      <color theme="3" tint="0.39997558519241921"/>
      <name val="Calibri"/>
      <family val="2"/>
      <scheme val="minor"/>
    </font>
    <font>
      <sz val="11"/>
      <color theme="0"/>
      <name val="Calibri"/>
      <family val="2"/>
      <scheme val="minor"/>
    </font>
    <font>
      <sz val="12"/>
      <color theme="0"/>
      <name val="Calibri"/>
      <family val="2"/>
      <scheme val="minor"/>
    </font>
    <font>
      <sz val="8"/>
      <name val="Calibri"/>
      <family val="2"/>
      <scheme val="minor"/>
    </font>
    <font>
      <i/>
      <sz val="11"/>
      <name val="Calibri"/>
      <family val="2"/>
      <scheme val="minor"/>
    </font>
    <font>
      <b/>
      <sz val="12"/>
      <color theme="0"/>
      <name val="Calibri"/>
      <family val="2"/>
      <scheme val="minor"/>
    </font>
    <font>
      <b/>
      <i/>
      <sz val="11"/>
      <color rgb="FF00518B"/>
      <name val="Calibri"/>
      <family val="2"/>
      <scheme val="minor"/>
    </font>
    <font>
      <sz val="11"/>
      <name val="Calibri"/>
      <family val="2"/>
      <scheme val="minor"/>
    </font>
    <font>
      <b/>
      <i/>
      <sz val="11"/>
      <name val="Calibri"/>
      <family val="2"/>
      <scheme val="minor"/>
    </font>
    <font>
      <b/>
      <u/>
      <sz val="16"/>
      <color rgb="FF002060"/>
      <name val="Calibri"/>
      <family val="2"/>
      <scheme val="minor"/>
    </font>
    <font>
      <b/>
      <sz val="10"/>
      <color theme="0"/>
      <name val="Calibri"/>
      <family val="2"/>
      <scheme val="minor"/>
    </font>
    <font>
      <sz val="12"/>
      <name val="Tahoma"/>
      <family val="2"/>
    </font>
    <font>
      <b/>
      <sz val="14"/>
      <name val="Tahoma"/>
      <family val="2"/>
    </font>
    <font>
      <b/>
      <i/>
      <sz val="10.5"/>
      <color theme="1"/>
      <name val="Calibri"/>
      <family val="2"/>
      <scheme val="minor"/>
    </font>
    <font>
      <b/>
      <sz val="12"/>
      <name val="Calibri"/>
      <family val="2"/>
      <scheme val="minor"/>
    </font>
    <font>
      <sz val="10"/>
      <color theme="1"/>
      <name val="Arial"/>
      <family val="2"/>
    </font>
    <font>
      <b/>
      <sz val="10"/>
      <color theme="1"/>
      <name val="Arial"/>
      <family val="2"/>
    </font>
    <font>
      <b/>
      <i/>
      <u val="singleAccounting"/>
      <sz val="10.5"/>
      <color theme="1"/>
      <name val="Calibri"/>
      <family val="2"/>
      <scheme val="minor"/>
    </font>
    <font>
      <sz val="12"/>
      <color rgb="FFFF0000"/>
      <name val="Calibri"/>
      <family val="2"/>
      <scheme val="minor"/>
    </font>
    <font>
      <b/>
      <sz val="20"/>
      <color rgb="FF00518B"/>
      <name val="Arial"/>
      <family val="2"/>
    </font>
    <font>
      <b/>
      <sz val="14"/>
      <color rgb="FF002060"/>
      <name val="Calibri"/>
      <family val="2"/>
      <scheme val="minor"/>
    </font>
    <font>
      <u/>
      <sz val="12"/>
      <color theme="10"/>
      <name val="Calibri"/>
      <family val="2"/>
      <scheme val="minor"/>
    </font>
    <font>
      <sz val="11"/>
      <color theme="1"/>
      <name val="Montserrat Regular"/>
    </font>
    <font>
      <b/>
      <sz val="16"/>
      <color rgb="FF00518B"/>
      <name val="Calibri"/>
      <family val="2"/>
      <scheme val="minor"/>
    </font>
    <font>
      <sz val="14"/>
      <color rgb="FF00518B"/>
      <name val="Calibri"/>
      <family val="2"/>
      <scheme val="minor"/>
    </font>
    <font>
      <b/>
      <sz val="14"/>
      <color rgb="FF00518B"/>
      <name val="Calibri"/>
      <family val="2"/>
      <scheme val="minor"/>
    </font>
  </fonts>
  <fills count="9">
    <fill>
      <patternFill patternType="none"/>
    </fill>
    <fill>
      <patternFill patternType="gray125"/>
    </fill>
    <fill>
      <patternFill patternType="solid">
        <fgColor rgb="FF00518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38">
    <border>
      <left/>
      <right/>
      <top/>
      <bottom/>
      <diagonal/>
    </border>
    <border>
      <left style="medium">
        <color rgb="FF00518B"/>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dotted">
        <color auto="1"/>
      </left>
      <right style="thin">
        <color indexed="64"/>
      </right>
      <top style="thin">
        <color indexed="64"/>
      </top>
      <bottom style="thin">
        <color indexed="64"/>
      </bottom>
      <diagonal/>
    </border>
    <border>
      <left style="dotted">
        <color auto="1"/>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style="medium">
        <color theme="3" tint="0.89999084444715716"/>
      </left>
      <right style="medium">
        <color theme="3" tint="0.89999084444715716"/>
      </right>
      <top style="medium">
        <color rgb="FF00518B"/>
      </top>
      <bottom style="medium">
        <color theme="3" tint="0.89999084444715716"/>
      </bottom>
      <diagonal/>
    </border>
    <border>
      <left/>
      <right style="medium">
        <color theme="3" tint="0.89999084444715716"/>
      </right>
      <top/>
      <bottom/>
      <diagonal/>
    </border>
    <border>
      <left style="medium">
        <color theme="3" tint="0.89999084444715716"/>
      </left>
      <right style="medium">
        <color rgb="FF00518B"/>
      </right>
      <top/>
      <bottom/>
      <diagonal/>
    </border>
    <border>
      <left style="medium">
        <color theme="3" tint="0.89999084444715716"/>
      </left>
      <right/>
      <top style="medium">
        <color rgb="FF00518B"/>
      </top>
      <bottom style="medium">
        <color theme="3" tint="0.89999084444715716"/>
      </bottom>
      <diagonal/>
    </border>
  </borders>
  <cellStyleXfs count="12">
    <xf numFmtId="0" fontId="0" fillId="0" borderId="0"/>
    <xf numFmtId="0" fontId="5" fillId="0" borderId="0"/>
    <xf numFmtId="0" fontId="7" fillId="0" borderId="0" applyNumberForma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10" fillId="0" borderId="0"/>
    <xf numFmtId="165" fontId="4" fillId="0" borderId="0" applyFont="0" applyFill="0" applyBorder="0" applyAlignment="0" applyProtection="0"/>
    <xf numFmtId="9" fontId="4" fillId="0" borderId="0" applyFont="0" applyFill="0" applyBorder="0" applyAlignment="0" applyProtection="0"/>
    <xf numFmtId="0" fontId="52" fillId="0" borderId="0" applyNumberFormat="0" applyFill="0" applyBorder="0" applyAlignment="0" applyProtection="0"/>
    <xf numFmtId="0" fontId="1" fillId="0" borderId="0"/>
  </cellStyleXfs>
  <cellXfs count="376">
    <xf numFmtId="0" fontId="0" fillId="0" borderId="0" xfId="0"/>
    <xf numFmtId="0" fontId="0" fillId="0" borderId="2" xfId="0" applyBorder="1"/>
    <xf numFmtId="0" fontId="0" fillId="0" borderId="3" xfId="0" applyBorder="1"/>
    <xf numFmtId="0" fontId="14" fillId="0" borderId="8" xfId="0" applyFont="1" applyBorder="1" applyAlignment="1">
      <alignment horizontal="left" indent="1"/>
    </xf>
    <xf numFmtId="0" fontId="12" fillId="0" borderId="8" xfId="0" applyFont="1" applyBorder="1" applyAlignment="1">
      <alignment horizontal="left" indent="3"/>
    </xf>
    <xf numFmtId="0" fontId="0" fillId="0" borderId="8" xfId="0" applyBorder="1" applyAlignment="1">
      <alignment horizontal="left" indent="3"/>
    </xf>
    <xf numFmtId="0" fontId="14" fillId="0" borderId="0" xfId="0" applyFont="1"/>
    <xf numFmtId="0" fontId="0" fillId="0" borderId="8" xfId="0" applyBorder="1"/>
    <xf numFmtId="0" fontId="17" fillId="0" borderId="0" xfId="0" applyFont="1" applyAlignment="1">
      <alignment horizontal="right"/>
    </xf>
    <xf numFmtId="10" fontId="17" fillId="0" borderId="0" xfId="0" applyNumberFormat="1" applyFont="1"/>
    <xf numFmtId="0" fontId="0" fillId="0" borderId="6" xfId="0" applyBorder="1"/>
    <xf numFmtId="0" fontId="19" fillId="0" borderId="0" xfId="0" applyFont="1"/>
    <xf numFmtId="0" fontId="12" fillId="0" borderId="0" xfId="0" applyFont="1" applyAlignment="1">
      <alignment horizontal="left" indent="3"/>
    </xf>
    <xf numFmtId="0" fontId="20" fillId="0" borderId="0" xfId="0" applyFont="1" applyAlignment="1">
      <alignment horizontal="center"/>
    </xf>
    <xf numFmtId="0" fontId="0" fillId="0" borderId="0" xfId="0" applyAlignment="1">
      <alignment horizontal="left" indent="1"/>
    </xf>
    <xf numFmtId="0" fontId="14" fillId="0" borderId="0" xfId="0" applyFont="1" applyAlignment="1">
      <alignment horizontal="right"/>
    </xf>
    <xf numFmtId="0" fontId="21" fillId="0" borderId="0" xfId="0" applyFont="1" applyAlignment="1">
      <alignment horizontal="left" indent="4"/>
    </xf>
    <xf numFmtId="0" fontId="2" fillId="0" borderId="0" xfId="0" applyFont="1"/>
    <xf numFmtId="0" fontId="12" fillId="0" borderId="0" xfId="0" applyFont="1"/>
    <xf numFmtId="0" fontId="22" fillId="0" borderId="0" xfId="0" applyFont="1" applyAlignment="1">
      <alignment horizontal="right"/>
    </xf>
    <xf numFmtId="0" fontId="22" fillId="0" borderId="0" xfId="0" applyFont="1" applyAlignment="1">
      <alignment horizontal="left"/>
    </xf>
    <xf numFmtId="166" fontId="22" fillId="0" borderId="0" xfId="0" applyNumberFormat="1" applyFont="1" applyAlignment="1">
      <alignment horizontal="left"/>
    </xf>
    <xf numFmtId="0" fontId="0" fillId="0" borderId="10" xfId="0" applyBorder="1"/>
    <xf numFmtId="0" fontId="24" fillId="0" borderId="0" xfId="0" applyFont="1"/>
    <xf numFmtId="0" fontId="6" fillId="0" borderId="0" xfId="0" applyFont="1" applyAlignment="1">
      <alignment vertical="center" wrapText="1"/>
    </xf>
    <xf numFmtId="165" fontId="0" fillId="0" borderId="0" xfId="8" applyFont="1" applyFill="1" applyBorder="1" applyProtection="1">
      <protection locked="0"/>
    </xf>
    <xf numFmtId="10" fontId="12" fillId="0" borderId="5" xfId="9" applyNumberFormat="1" applyFont="1" applyFill="1" applyBorder="1" applyAlignment="1" applyProtection="1">
      <alignment horizontal="left" indent="4"/>
      <protection locked="0"/>
    </xf>
    <xf numFmtId="10" fontId="12" fillId="0" borderId="14" xfId="9" applyNumberFormat="1" applyFont="1" applyFill="1" applyBorder="1" applyAlignment="1" applyProtection="1">
      <alignment horizontal="left" indent="4"/>
      <protection locked="0"/>
    </xf>
    <xf numFmtId="0" fontId="25" fillId="0" borderId="5" xfId="0" applyFont="1" applyBorder="1" applyAlignment="1">
      <alignment horizontal="center" vertical="center"/>
    </xf>
    <xf numFmtId="0" fontId="26" fillId="0" borderId="6" xfId="0" applyFont="1" applyBorder="1" applyAlignment="1">
      <alignment horizontal="left" vertical="center"/>
    </xf>
    <xf numFmtId="0" fontId="12" fillId="0" borderId="17" xfId="0" applyFont="1" applyBorder="1" applyAlignment="1" applyProtection="1">
      <alignment horizontal="center"/>
      <protection locked="0"/>
    </xf>
    <xf numFmtId="0" fontId="12" fillId="0" borderId="18" xfId="0" applyFont="1" applyBorder="1" applyAlignment="1" applyProtection="1">
      <alignment horizontal="center"/>
      <protection locked="0"/>
    </xf>
    <xf numFmtId="0" fontId="12" fillId="0" borderId="0" xfId="0" applyFont="1" applyAlignment="1">
      <alignment horizontal="left" wrapText="1" indent="5"/>
    </xf>
    <xf numFmtId="0" fontId="27" fillId="0" borderId="0" xfId="0" applyFont="1"/>
    <xf numFmtId="0" fontId="28" fillId="0" borderId="0" xfId="2" applyFont="1" applyFill="1" applyBorder="1" applyAlignment="1">
      <alignment vertical="center" wrapText="1"/>
    </xf>
    <xf numFmtId="165" fontId="0" fillId="0" borderId="0" xfId="8" applyFont="1" applyFill="1" applyBorder="1"/>
    <xf numFmtId="0" fontId="29" fillId="0" borderId="13" xfId="0" applyFont="1" applyBorder="1" applyAlignment="1">
      <alignment horizontal="center"/>
    </xf>
    <xf numFmtId="0" fontId="24" fillId="0" borderId="0" xfId="0" applyFont="1" applyAlignment="1">
      <alignment horizontal="left"/>
    </xf>
    <xf numFmtId="0" fontId="12" fillId="0" borderId="0" xfId="0" applyFont="1" applyAlignment="1">
      <alignment horizontal="left"/>
    </xf>
    <xf numFmtId="165" fontId="14" fillId="0" borderId="0" xfId="8" applyFont="1" applyFill="1" applyBorder="1"/>
    <xf numFmtId="0" fontId="14" fillId="0" borderId="0" xfId="0" applyFont="1" applyAlignment="1">
      <alignment horizontal="right" indent="1"/>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center" vertical="center" wrapText="1"/>
    </xf>
    <xf numFmtId="0" fontId="13" fillId="4" borderId="5" xfId="0" applyFont="1" applyFill="1" applyBorder="1" applyAlignment="1">
      <alignment horizontal="left" vertical="center"/>
    </xf>
    <xf numFmtId="0" fontId="13" fillId="4" borderId="6" xfId="0" applyFont="1" applyFill="1" applyBorder="1" applyAlignment="1">
      <alignment horizontal="left" vertical="center"/>
    </xf>
    <xf numFmtId="0" fontId="13" fillId="4" borderId="7" xfId="0" applyFont="1" applyFill="1" applyBorder="1" applyAlignment="1">
      <alignment horizontal="center" vertical="center" wrapText="1"/>
    </xf>
    <xf numFmtId="0" fontId="13" fillId="4" borderId="11" xfId="0" applyFont="1" applyFill="1" applyBorder="1" applyAlignment="1">
      <alignment horizontal="left" vertical="center"/>
    </xf>
    <xf numFmtId="0" fontId="13" fillId="4" borderId="12" xfId="0" applyFont="1" applyFill="1" applyBorder="1" applyAlignment="1">
      <alignment horizontal="left" vertical="center"/>
    </xf>
    <xf numFmtId="0" fontId="14" fillId="0" borderId="8" xfId="0" applyFont="1" applyBorder="1" applyAlignment="1">
      <alignment horizontal="left" vertical="center" indent="1"/>
    </xf>
    <xf numFmtId="0" fontId="14" fillId="0" borderId="0" xfId="0" applyFont="1" applyAlignment="1">
      <alignment horizontal="left" vertical="center" indent="1"/>
    </xf>
    <xf numFmtId="0" fontId="14" fillId="0" borderId="16" xfId="0" applyFont="1" applyBorder="1" applyAlignment="1">
      <alignment horizontal="left" vertical="center" indent="1"/>
    </xf>
    <xf numFmtId="0" fontId="12" fillId="0" borderId="16" xfId="0" applyFont="1" applyBorder="1" applyAlignment="1">
      <alignment horizontal="left" indent="3"/>
    </xf>
    <xf numFmtId="165" fontId="12" fillId="0" borderId="8" xfId="0" applyNumberFormat="1" applyFont="1" applyBorder="1" applyAlignment="1">
      <alignment horizontal="left" indent="3"/>
    </xf>
    <xf numFmtId="0" fontId="14" fillId="5" borderId="14" xfId="0" applyFont="1" applyFill="1" applyBorder="1" applyAlignment="1">
      <alignment horizontal="right"/>
    </xf>
    <xf numFmtId="0" fontId="14" fillId="5" borderId="15" xfId="0" applyFont="1" applyFill="1" applyBorder="1" applyAlignment="1">
      <alignment horizontal="right"/>
    </xf>
    <xf numFmtId="0" fontId="14" fillId="5" borderId="19" xfId="0" applyFont="1" applyFill="1" applyBorder="1" applyAlignment="1">
      <alignment horizontal="right"/>
    </xf>
    <xf numFmtId="0" fontId="14" fillId="5" borderId="14" xfId="0" applyFont="1" applyFill="1" applyBorder="1" applyAlignment="1">
      <alignment horizontal="right" vertical="center"/>
    </xf>
    <xf numFmtId="0" fontId="14" fillId="5" borderId="15" xfId="0" applyFont="1" applyFill="1" applyBorder="1" applyAlignment="1">
      <alignment horizontal="right" vertical="center"/>
    </xf>
    <xf numFmtId="0" fontId="14" fillId="5" borderId="19" xfId="0" applyFont="1" applyFill="1" applyBorder="1" applyAlignment="1">
      <alignment horizontal="right" vertical="center"/>
    </xf>
    <xf numFmtId="0" fontId="8" fillId="0" borderId="6" xfId="0" applyFont="1" applyBorder="1" applyAlignment="1">
      <alignment horizontal="left"/>
    </xf>
    <xf numFmtId="0" fontId="14" fillId="0" borderId="0" xfId="0" applyFont="1" applyAlignment="1">
      <alignment vertical="center"/>
    </xf>
    <xf numFmtId="0" fontId="14" fillId="0" borderId="2" xfId="0" applyFont="1" applyBorder="1"/>
    <xf numFmtId="0" fontId="14" fillId="0" borderId="3" xfId="0" applyFont="1" applyBorder="1" applyAlignment="1">
      <alignment vertical="center"/>
    </xf>
    <xf numFmtId="0" fontId="14" fillId="0" borderId="8" xfId="0" applyFont="1" applyBorder="1"/>
    <xf numFmtId="0" fontId="0" fillId="0" borderId="5" xfId="0" applyBorder="1"/>
    <xf numFmtId="0" fontId="0" fillId="0" borderId="0" xfId="0" quotePrefix="1"/>
    <xf numFmtId="0" fontId="14" fillId="0" borderId="2" xfId="0" applyFont="1" applyBorder="1" applyAlignment="1">
      <alignment horizontal="left" indent="1"/>
    </xf>
    <xf numFmtId="0" fontId="0" fillId="0" borderId="15" xfId="0" applyBorder="1"/>
    <xf numFmtId="0" fontId="30" fillId="0" borderId="0" xfId="0" applyFont="1" applyAlignment="1">
      <alignment horizontal="right"/>
    </xf>
    <xf numFmtId="2" fontId="30" fillId="0" borderId="0" xfId="0" applyNumberFormat="1" applyFont="1"/>
    <xf numFmtId="2" fontId="31" fillId="0" borderId="0" xfId="0" applyNumberFormat="1" applyFont="1"/>
    <xf numFmtId="2" fontId="12" fillId="0" borderId="0" xfId="0" applyNumberFormat="1" applyFont="1" applyAlignment="1">
      <alignment horizontal="left"/>
    </xf>
    <xf numFmtId="0" fontId="0" fillId="0" borderId="16" xfId="0" applyBorder="1"/>
    <xf numFmtId="9" fontId="0" fillId="0" borderId="10" xfId="9" applyFont="1" applyFill="1" applyBorder="1" applyAlignment="1" applyProtection="1">
      <alignment horizontal="center"/>
      <protection locked="0"/>
    </xf>
    <xf numFmtId="0" fontId="0" fillId="0" borderId="11" xfId="0" applyBorder="1"/>
    <xf numFmtId="0" fontId="0" fillId="0" borderId="12" xfId="0" applyBorder="1"/>
    <xf numFmtId="0" fontId="33" fillId="2" borderId="10" xfId="0" applyFont="1" applyFill="1" applyBorder="1"/>
    <xf numFmtId="165" fontId="33" fillId="2" borderId="10" xfId="8" applyFont="1" applyFill="1" applyBorder="1" applyProtection="1">
      <protection locked="0"/>
    </xf>
    <xf numFmtId="0" fontId="33" fillId="2" borderId="10" xfId="0" applyFont="1" applyFill="1" applyBorder="1" applyAlignment="1">
      <alignment horizontal="center"/>
    </xf>
    <xf numFmtId="0" fontId="13" fillId="2" borderId="10" xfId="0" applyFont="1" applyFill="1" applyBorder="1" applyAlignment="1">
      <alignment horizontal="center" vertical="center" wrapText="1"/>
    </xf>
    <xf numFmtId="0" fontId="24" fillId="0" borderId="0" xfId="0" applyFont="1" applyAlignment="1">
      <alignment horizontal="center" vertical="center"/>
    </xf>
    <xf numFmtId="0" fontId="13" fillId="2" borderId="10" xfId="0" applyFont="1" applyFill="1" applyBorder="1" applyAlignment="1">
      <alignment horizontal="center"/>
    </xf>
    <xf numFmtId="166" fontId="13" fillId="2" borderId="10" xfId="0" applyNumberFormat="1" applyFont="1" applyFill="1" applyBorder="1" applyAlignment="1">
      <alignment horizontal="center"/>
    </xf>
    <xf numFmtId="0" fontId="32" fillId="2" borderId="10" xfId="0" applyFont="1" applyFill="1" applyBorder="1" applyAlignment="1">
      <alignment horizontal="center"/>
    </xf>
    <xf numFmtId="0" fontId="33" fillId="2" borderId="0" xfId="0" applyFont="1" applyFill="1" applyAlignment="1">
      <alignment horizontal="center"/>
    </xf>
    <xf numFmtId="0" fontId="32" fillId="2" borderId="10" xfId="0" applyFont="1" applyFill="1" applyBorder="1" applyAlignment="1">
      <alignment horizontal="center" vertical="center"/>
    </xf>
    <xf numFmtId="164" fontId="0" fillId="0" borderId="10" xfId="0" applyNumberFormat="1" applyBorder="1"/>
    <xf numFmtId="164" fontId="0" fillId="0" borderId="10" xfId="8" applyNumberFormat="1" applyFont="1" applyFill="1" applyBorder="1" applyProtection="1">
      <protection locked="0"/>
    </xf>
    <xf numFmtId="164" fontId="0" fillId="0" borderId="19" xfId="0" applyNumberFormat="1" applyBorder="1"/>
    <xf numFmtId="1" fontId="0" fillId="0" borderId="10" xfId="0" applyNumberFormat="1" applyBorder="1" applyProtection="1">
      <protection locked="0"/>
    </xf>
    <xf numFmtId="1" fontId="0" fillId="0" borderId="4" xfId="0" applyNumberFormat="1" applyBorder="1" applyProtection="1">
      <protection locked="0"/>
    </xf>
    <xf numFmtId="0" fontId="13" fillId="0" borderId="0" xfId="0" applyFont="1" applyAlignment="1">
      <alignment horizontal="center" vertical="center"/>
    </xf>
    <xf numFmtId="0" fontId="36" fillId="2" borderId="10" xfId="0" applyFont="1" applyFill="1" applyBorder="1" applyAlignment="1">
      <alignment horizontal="center" vertical="center" wrapText="1"/>
    </xf>
    <xf numFmtId="0" fontId="0" fillId="2" borderId="14" xfId="0" applyFill="1" applyBorder="1" applyAlignment="1">
      <alignment horizontal="center"/>
    </xf>
    <xf numFmtId="0" fontId="0" fillId="2" borderId="19" xfId="0" applyFill="1" applyBorder="1" applyAlignment="1">
      <alignment horizontal="center"/>
    </xf>
    <xf numFmtId="164" fontId="0" fillId="0" borderId="10" xfId="0" applyNumberFormat="1" applyBorder="1" applyAlignment="1">
      <alignment vertical="center" wrapText="1"/>
    </xf>
    <xf numFmtId="0" fontId="2" fillId="0" borderId="0" xfId="0" applyFont="1" applyAlignment="1">
      <alignment horizontal="left" indent="7"/>
    </xf>
    <xf numFmtId="0" fontId="2" fillId="0" borderId="20" xfId="0" applyFont="1" applyBorder="1" applyAlignment="1">
      <alignment horizontal="left" indent="7"/>
    </xf>
    <xf numFmtId="0" fontId="0" fillId="0" borderId="0" xfId="0" applyAlignment="1">
      <alignment horizontal="left" vertical="center" wrapText="1"/>
    </xf>
    <xf numFmtId="0" fontId="0" fillId="2" borderId="15" xfId="0" applyFill="1" applyBorder="1" applyAlignment="1">
      <alignment horizontal="center"/>
    </xf>
    <xf numFmtId="0" fontId="36" fillId="2" borderId="10" xfId="0" applyFont="1" applyFill="1" applyBorder="1" applyAlignment="1">
      <alignment horizontal="left" vertical="center" wrapText="1"/>
    </xf>
    <xf numFmtId="0" fontId="0" fillId="7" borderId="10" xfId="0" applyFill="1" applyBorder="1"/>
    <xf numFmtId="0" fontId="2" fillId="7" borderId="10" xfId="0" applyFont="1" applyFill="1" applyBorder="1" applyAlignment="1">
      <alignment horizontal="right"/>
    </xf>
    <xf numFmtId="0" fontId="0" fillId="7" borderId="10" xfId="0" applyFill="1" applyBorder="1" applyAlignment="1">
      <alignment horizontal="left" indent="1"/>
    </xf>
    <xf numFmtId="0" fontId="0" fillId="7" borderId="4" xfId="0" applyFill="1" applyBorder="1" applyAlignment="1">
      <alignment horizontal="left" indent="1"/>
    </xf>
    <xf numFmtId="1" fontId="0" fillId="0" borderId="10" xfId="9" applyNumberFormat="1" applyFont="1" applyFill="1" applyBorder="1" applyAlignment="1" applyProtection="1">
      <alignment horizontal="center"/>
      <protection locked="0"/>
    </xf>
    <xf numFmtId="0" fontId="0" fillId="7" borderId="4" xfId="0" applyFill="1" applyBorder="1"/>
    <xf numFmtId="0" fontId="0" fillId="7" borderId="9" xfId="0" applyFill="1" applyBorder="1"/>
    <xf numFmtId="0" fontId="0" fillId="7" borderId="7" xfId="0" applyFill="1" applyBorder="1"/>
    <xf numFmtId="1" fontId="4" fillId="0" borderId="4" xfId="9" applyNumberFormat="1" applyFont="1" applyFill="1" applyBorder="1" applyAlignment="1" applyProtection="1">
      <alignment horizontal="center"/>
      <protection locked="0"/>
    </xf>
    <xf numFmtId="0" fontId="38" fillId="0" borderId="9" xfId="0" applyFont="1" applyBorder="1" applyAlignment="1">
      <alignment horizontal="center"/>
    </xf>
    <xf numFmtId="0" fontId="38" fillId="0" borderId="7" xfId="0" applyFont="1" applyBorder="1" applyAlignment="1">
      <alignment horizontal="center"/>
    </xf>
    <xf numFmtId="17" fontId="0" fillId="7" borderId="10" xfId="0" applyNumberFormat="1" applyFill="1" applyBorder="1" applyAlignment="1">
      <alignment horizontal="left" indent="17"/>
    </xf>
    <xf numFmtId="17" fontId="2" fillId="7" borderId="10" xfId="0" applyNumberFormat="1" applyFont="1" applyFill="1" applyBorder="1" applyAlignment="1">
      <alignment horizontal="right"/>
    </xf>
    <xf numFmtId="17" fontId="0" fillId="7" borderId="10" xfId="0" applyNumberFormat="1" applyFill="1" applyBorder="1" applyAlignment="1">
      <alignment horizontal="center"/>
    </xf>
    <xf numFmtId="164" fontId="38" fillId="7" borderId="10" xfId="0" applyNumberFormat="1" applyFont="1" applyFill="1" applyBorder="1"/>
    <xf numFmtId="0" fontId="14" fillId="7" borderId="14" xfId="0" applyFont="1" applyFill="1" applyBorder="1"/>
    <xf numFmtId="0" fontId="14" fillId="7" borderId="15" xfId="0" applyFont="1" applyFill="1" applyBorder="1" applyAlignment="1">
      <alignment horizontal="center"/>
    </xf>
    <xf numFmtId="0" fontId="14" fillId="7" borderId="19" xfId="0" applyFont="1" applyFill="1" applyBorder="1" applyAlignment="1">
      <alignment horizontal="center"/>
    </xf>
    <xf numFmtId="0" fontId="14" fillId="7" borderId="15" xfId="0" applyFont="1" applyFill="1" applyBorder="1"/>
    <xf numFmtId="0" fontId="14" fillId="7" borderId="19" xfId="0" applyFont="1" applyFill="1" applyBorder="1"/>
    <xf numFmtId="0" fontId="0" fillId="7" borderId="10" xfId="0" applyFill="1" applyBorder="1" applyAlignment="1">
      <alignment horizontal="left" vertical="center" wrapText="1"/>
    </xf>
    <xf numFmtId="164" fontId="1" fillId="7" borderId="10" xfId="0" applyNumberFormat="1" applyFont="1" applyFill="1" applyBorder="1" applyAlignment="1">
      <alignment horizontal="right"/>
    </xf>
    <xf numFmtId="164" fontId="1" fillId="7" borderId="10" xfId="0" applyNumberFormat="1" applyFont="1" applyFill="1" applyBorder="1"/>
    <xf numFmtId="164" fontId="1" fillId="7" borderId="10" xfId="0" applyNumberFormat="1" applyFont="1" applyFill="1" applyBorder="1" applyAlignment="1">
      <alignment horizontal="center"/>
    </xf>
    <xf numFmtId="164" fontId="12" fillId="7" borderId="10" xfId="0" applyNumberFormat="1" applyFont="1" applyFill="1" applyBorder="1"/>
    <xf numFmtId="164" fontId="0" fillId="7" borderId="10" xfId="0" applyNumberFormat="1" applyFill="1" applyBorder="1"/>
    <xf numFmtId="0" fontId="2" fillId="7" borderId="10" xfId="0" applyFont="1" applyFill="1" applyBorder="1" applyAlignment="1">
      <alignment vertical="center" wrapText="1"/>
    </xf>
    <xf numFmtId="164" fontId="0" fillId="7" borderId="10" xfId="0" applyNumberFormat="1" applyFill="1" applyBorder="1" applyAlignment="1">
      <alignment vertical="center" wrapText="1"/>
    </xf>
    <xf numFmtId="0" fontId="2" fillId="7" borderId="10" xfId="0" applyFont="1" applyFill="1" applyBorder="1" applyAlignment="1">
      <alignment horizontal="right" vertical="center" wrapText="1"/>
    </xf>
    <xf numFmtId="0" fontId="40" fillId="0" borderId="0" xfId="0" applyFont="1"/>
    <xf numFmtId="0" fontId="40" fillId="0" borderId="0" xfId="0" applyFont="1" applyAlignment="1">
      <alignment horizontal="left"/>
    </xf>
    <xf numFmtId="0" fontId="40" fillId="0" borderId="0" xfId="0" applyFont="1" applyAlignment="1">
      <alignment horizontal="left" vertical="center"/>
    </xf>
    <xf numFmtId="164" fontId="12" fillId="0" borderId="10" xfId="0" applyNumberFormat="1" applyFont="1" applyBorder="1" applyAlignment="1">
      <alignment horizontal="left" indent="2"/>
    </xf>
    <xf numFmtId="164" fontId="0" fillId="0" borderId="19" xfId="8" applyNumberFormat="1" applyFont="1" applyFill="1" applyBorder="1" applyProtection="1">
      <protection locked="0"/>
    </xf>
    <xf numFmtId="164" fontId="0" fillId="7" borderId="19" xfId="0" applyNumberFormat="1" applyFill="1" applyBorder="1"/>
    <xf numFmtId="164" fontId="1" fillId="7" borderId="19" xfId="0" applyNumberFormat="1" applyFont="1" applyFill="1" applyBorder="1" applyAlignment="1">
      <alignment horizontal="left" indent="4"/>
    </xf>
    <xf numFmtId="164" fontId="22" fillId="7" borderId="10" xfId="0" applyNumberFormat="1" applyFont="1" applyFill="1" applyBorder="1" applyAlignment="1">
      <alignment horizontal="left"/>
    </xf>
    <xf numFmtId="1" fontId="0" fillId="7" borderId="10" xfId="0" applyNumberFormat="1" applyFill="1" applyBorder="1"/>
    <xf numFmtId="0" fontId="40" fillId="0" borderId="0" xfId="0" applyFont="1" applyAlignment="1">
      <alignment horizontal="left" vertical="center" wrapText="1"/>
    </xf>
    <xf numFmtId="165" fontId="16" fillId="0" borderId="9" xfId="8" applyFont="1" applyFill="1" applyBorder="1"/>
    <xf numFmtId="165" fontId="15" fillId="0" borderId="9" xfId="8" applyFont="1" applyFill="1" applyBorder="1"/>
    <xf numFmtId="165" fontId="15" fillId="0" borderId="7" xfId="8" applyFont="1" applyFill="1" applyBorder="1"/>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9" fontId="16" fillId="0" borderId="9" xfId="9" applyFont="1" applyFill="1" applyBorder="1" applyAlignment="1">
      <alignment horizontal="center"/>
    </xf>
    <xf numFmtId="9" fontId="16" fillId="0" borderId="9" xfId="8" applyNumberFormat="1" applyFont="1" applyFill="1" applyBorder="1" applyAlignment="1">
      <alignment horizont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xf>
    <xf numFmtId="0" fontId="0" fillId="5" borderId="15" xfId="0" applyFill="1" applyBorder="1"/>
    <xf numFmtId="0" fontId="0" fillId="5" borderId="19" xfId="0" applyFill="1" applyBorder="1"/>
    <xf numFmtId="1" fontId="17" fillId="0" borderId="0" xfId="0" applyNumberFormat="1" applyFont="1"/>
    <xf numFmtId="0" fontId="8" fillId="0" borderId="0" xfId="0" applyFont="1" applyAlignment="1">
      <alignment horizontal="left"/>
    </xf>
    <xf numFmtId="166" fontId="12" fillId="0" borderId="8" xfId="0" applyNumberFormat="1" applyFont="1" applyBorder="1" applyAlignment="1">
      <alignment horizontal="left" indent="3"/>
    </xf>
    <xf numFmtId="0" fontId="14" fillId="0" borderId="11" xfId="0" applyFont="1" applyBorder="1" applyAlignment="1">
      <alignment vertical="center"/>
    </xf>
    <xf numFmtId="0" fontId="14" fillId="0" borderId="16" xfId="0" applyFont="1" applyBorder="1"/>
    <xf numFmtId="0" fontId="12" fillId="0" borderId="16" xfId="0" applyFont="1" applyBorder="1"/>
    <xf numFmtId="0" fontId="14" fillId="5" borderId="14" xfId="0" applyFont="1" applyFill="1" applyBorder="1"/>
    <xf numFmtId="0" fontId="0" fillId="0" borderId="0" xfId="0" applyAlignment="1">
      <alignment horizontal="left" indent="3"/>
    </xf>
    <xf numFmtId="164" fontId="0" fillId="7" borderId="10" xfId="8" applyNumberFormat="1" applyFont="1" applyFill="1" applyBorder="1"/>
    <xf numFmtId="165" fontId="1" fillId="0" borderId="0" xfId="8" applyFont="1" applyFill="1" applyBorder="1"/>
    <xf numFmtId="0" fontId="14" fillId="0" borderId="0" xfId="0" applyFont="1" applyAlignment="1">
      <alignment horizontal="center" vertical="center"/>
    </xf>
    <xf numFmtId="0" fontId="1" fillId="0" borderId="3" xfId="0" applyFont="1" applyBorder="1"/>
    <xf numFmtId="0" fontId="1" fillId="0" borderId="0" xfId="0" applyFont="1"/>
    <xf numFmtId="0" fontId="41" fillId="2" borderId="11" xfId="0" applyFont="1" applyFill="1" applyBorder="1" applyAlignment="1">
      <alignment horizontal="center" vertical="center"/>
    </xf>
    <xf numFmtId="0" fontId="41" fillId="2" borderId="16" xfId="0" applyFont="1" applyFill="1" applyBorder="1" applyAlignment="1">
      <alignment horizontal="center" vertical="center"/>
    </xf>
    <xf numFmtId="9" fontId="14" fillId="5" borderId="19" xfId="9" applyFont="1" applyFill="1" applyBorder="1"/>
    <xf numFmtId="0" fontId="13" fillId="2" borderId="9" xfId="0" applyFont="1" applyFill="1" applyBorder="1" applyAlignment="1">
      <alignment horizontal="center" vertical="center"/>
    </xf>
    <xf numFmtId="0" fontId="13" fillId="2" borderId="16" xfId="0" applyFont="1" applyFill="1" applyBorder="1" applyAlignment="1">
      <alignment horizontal="center" vertical="center"/>
    </xf>
    <xf numFmtId="9" fontId="14" fillId="5" borderId="12" xfId="9" applyFont="1" applyFill="1" applyBorder="1"/>
    <xf numFmtId="0" fontId="12" fillId="0" borderId="5" xfId="0" applyFont="1" applyBorder="1" applyAlignment="1">
      <alignment horizontal="left" vertical="center" indent="1"/>
    </xf>
    <xf numFmtId="166" fontId="0" fillId="0" borderId="0" xfId="0" applyNumberFormat="1"/>
    <xf numFmtId="0" fontId="2" fillId="0" borderId="14" xfId="0" applyFont="1" applyBorder="1" applyAlignment="1">
      <alignment horizontal="left"/>
    </xf>
    <xf numFmtId="0" fontId="2" fillId="0" borderId="15" xfId="0" applyFont="1" applyBorder="1" applyAlignment="1">
      <alignment horizontal="left"/>
    </xf>
    <xf numFmtId="0" fontId="2" fillId="0" borderId="19" xfId="0" applyFont="1" applyBorder="1" applyAlignment="1">
      <alignment horizontal="left"/>
    </xf>
    <xf numFmtId="0" fontId="0" fillId="0" borderId="14" xfId="0" applyBorder="1" applyAlignment="1">
      <alignment horizontal="left" indent="1"/>
    </xf>
    <xf numFmtId="0" fontId="0" fillId="0" borderId="15" xfId="0" applyBorder="1" applyAlignment="1">
      <alignment horizontal="left" indent="1"/>
    </xf>
    <xf numFmtId="0" fontId="0" fillId="0" borderId="19" xfId="0" applyBorder="1" applyAlignment="1">
      <alignment horizontal="left" indent="1"/>
    </xf>
    <xf numFmtId="0" fontId="2" fillId="5" borderId="14" xfId="0" applyFont="1" applyFill="1" applyBorder="1" applyAlignment="1">
      <alignment horizontal="left"/>
    </xf>
    <xf numFmtId="0" fontId="2" fillId="5" borderId="15" xfId="0" applyFont="1" applyFill="1" applyBorder="1" applyAlignment="1">
      <alignment horizontal="left"/>
    </xf>
    <xf numFmtId="0" fontId="2" fillId="5" borderId="19" xfId="0" applyFont="1" applyFill="1" applyBorder="1" applyAlignment="1">
      <alignment horizontal="left"/>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11" xfId="0" applyBorder="1" applyAlignment="1">
      <alignment horizontal="left" vertical="center" indent="1"/>
    </xf>
    <xf numFmtId="0" fontId="2" fillId="5" borderId="14" xfId="0" applyFont="1" applyFill="1" applyBorder="1"/>
    <xf numFmtId="0" fontId="0" fillId="5" borderId="3" xfId="0" applyFill="1" applyBorder="1"/>
    <xf numFmtId="0" fontId="0" fillId="5" borderId="0" xfId="0" applyFill="1"/>
    <xf numFmtId="0" fontId="2" fillId="5" borderId="15" xfId="0" applyFont="1" applyFill="1" applyBorder="1"/>
    <xf numFmtId="0" fontId="2" fillId="5" borderId="3" xfId="0" applyFont="1" applyFill="1" applyBorder="1"/>
    <xf numFmtId="0" fontId="2" fillId="0" borderId="2" xfId="0" applyFont="1" applyBorder="1"/>
    <xf numFmtId="0" fontId="2" fillId="0" borderId="3" xfId="0" applyFont="1" applyBorder="1" applyAlignment="1">
      <alignment vertical="center"/>
    </xf>
    <xf numFmtId="0" fontId="2" fillId="0" borderId="11" xfId="0" applyFont="1" applyBorder="1" applyAlignment="1">
      <alignment vertical="center"/>
    </xf>
    <xf numFmtId="0" fontId="20" fillId="0" borderId="0" xfId="0" applyFont="1"/>
    <xf numFmtId="0" fontId="0" fillId="0" borderId="0" xfId="0" applyAlignment="1">
      <alignment horizontal="left" vertical="center" indent="1"/>
    </xf>
    <xf numFmtId="0" fontId="42" fillId="0" borderId="0" xfId="0" applyFont="1"/>
    <xf numFmtId="0" fontId="27" fillId="0" borderId="0" xfId="0" applyFont="1" applyAlignment="1">
      <alignment horizontal="center"/>
    </xf>
    <xf numFmtId="0" fontId="43" fillId="5" borderId="14" xfId="0" applyFont="1" applyFill="1" applyBorder="1" applyAlignment="1">
      <alignment vertical="center"/>
    </xf>
    <xf numFmtId="0" fontId="15" fillId="5" borderId="15" xfId="0" applyFont="1" applyFill="1" applyBorder="1" applyAlignment="1">
      <alignment vertical="center"/>
    </xf>
    <xf numFmtId="166" fontId="14" fillId="0" borderId="0" xfId="0" applyNumberFormat="1" applyFont="1" applyAlignment="1">
      <alignment vertical="center"/>
    </xf>
    <xf numFmtId="0" fontId="12" fillId="0" borderId="0" xfId="0" applyFont="1" applyAlignment="1">
      <alignment horizontal="center"/>
    </xf>
    <xf numFmtId="165" fontId="1" fillId="0" borderId="0" xfId="8" applyFont="1" applyFill="1" applyBorder="1" applyAlignment="1">
      <alignment horizontal="right" vertical="center"/>
    </xf>
    <xf numFmtId="166" fontId="14" fillId="0" borderId="0" xfId="0" applyNumberFormat="1" applyFont="1" applyAlignment="1">
      <alignment horizontal="center" vertical="center"/>
    </xf>
    <xf numFmtId="165" fontId="22" fillId="0" borderId="0" xfId="8" applyFont="1" applyFill="1" applyBorder="1" applyAlignment="1">
      <alignment horizontal="center" vertical="center"/>
    </xf>
    <xf numFmtId="9" fontId="16" fillId="0" borderId="16" xfId="8" applyNumberFormat="1" applyFont="1" applyFill="1" applyBorder="1"/>
    <xf numFmtId="9" fontId="44" fillId="0" borderId="16" xfId="9" applyFont="1" applyFill="1" applyBorder="1"/>
    <xf numFmtId="9" fontId="16" fillId="0" borderId="16" xfId="9" applyFont="1" applyFill="1" applyBorder="1"/>
    <xf numFmtId="9" fontId="44" fillId="0" borderId="12" xfId="9" applyFont="1" applyFill="1" applyBorder="1"/>
    <xf numFmtId="9" fontId="16" fillId="0" borderId="12" xfId="9" applyFont="1" applyFill="1" applyBorder="1"/>
    <xf numFmtId="165" fontId="14" fillId="5" borderId="10" xfId="8" applyFont="1" applyFill="1" applyBorder="1" applyAlignment="1">
      <alignment horizontal="center" vertical="center"/>
    </xf>
    <xf numFmtId="0" fontId="45" fillId="5" borderId="10" xfId="0" applyFont="1" applyFill="1" applyBorder="1" applyAlignment="1">
      <alignment vertical="center"/>
    </xf>
    <xf numFmtId="164" fontId="16" fillId="0" borderId="11" xfId="8" applyNumberFormat="1" applyFont="1" applyFill="1" applyBorder="1"/>
    <xf numFmtId="0" fontId="11" fillId="0" borderId="8" xfId="0" applyFont="1" applyBorder="1" applyAlignment="1">
      <alignment horizontal="left" vertical="center" indent="1"/>
    </xf>
    <xf numFmtId="0" fontId="11" fillId="0" borderId="0" xfId="0" applyFont="1"/>
    <xf numFmtId="0" fontId="11" fillId="0" borderId="16" xfId="0" applyFont="1" applyBorder="1"/>
    <xf numFmtId="0" fontId="11" fillId="0" borderId="5" xfId="0" applyFont="1" applyBorder="1" applyAlignment="1">
      <alignment horizontal="left" vertical="center" indent="1"/>
    </xf>
    <xf numFmtId="0" fontId="11" fillId="0" borderId="6" xfId="0" applyFont="1" applyBorder="1"/>
    <xf numFmtId="0" fontId="11" fillId="0" borderId="12" xfId="0" applyFont="1" applyBorder="1"/>
    <xf numFmtId="0" fontId="46" fillId="0" borderId="0" xfId="0" applyFont="1"/>
    <xf numFmtId="165" fontId="47" fillId="0" borderId="0" xfId="8" applyFont="1" applyFill="1" applyBorder="1"/>
    <xf numFmtId="0" fontId="46" fillId="0" borderId="0" xfId="0" applyFont="1" applyAlignment="1">
      <alignment horizontal="left"/>
    </xf>
    <xf numFmtId="0" fontId="2" fillId="0" borderId="8" xfId="0" applyFont="1" applyBorder="1"/>
    <xf numFmtId="0" fontId="12" fillId="0" borderId="2" xfId="0" applyFont="1" applyBorder="1" applyAlignment="1">
      <alignment horizontal="left"/>
    </xf>
    <xf numFmtId="0" fontId="20" fillId="0" borderId="3" xfId="0" applyFont="1" applyBorder="1" applyAlignment="1">
      <alignment vertical="center"/>
    </xf>
    <xf numFmtId="0" fontId="20" fillId="0" borderId="11" xfId="0" applyFont="1" applyBorder="1" applyAlignment="1">
      <alignment vertical="center"/>
    </xf>
    <xf numFmtId="0" fontId="12" fillId="0" borderId="8" xfId="0" applyFont="1" applyBorder="1" applyAlignment="1">
      <alignment horizontal="left" vertical="center" indent="1"/>
    </xf>
    <xf numFmtId="0" fontId="12" fillId="0" borderId="14" xfId="0" applyFont="1" applyBorder="1" applyAlignment="1">
      <alignment horizontal="left" vertical="center" indent="1"/>
    </xf>
    <xf numFmtId="0" fontId="3" fillId="0" borderId="0" xfId="0" applyFont="1"/>
    <xf numFmtId="0" fontId="12" fillId="0" borderId="2" xfId="0" applyFont="1" applyBorder="1" applyAlignment="1">
      <alignment horizontal="left" vertical="center" indent="1"/>
    </xf>
    <xf numFmtId="0" fontId="12" fillId="0" borderId="3" xfId="0" applyFont="1" applyBorder="1"/>
    <xf numFmtId="0" fontId="12" fillId="0" borderId="11" xfId="0" applyFont="1" applyBorder="1"/>
    <xf numFmtId="0" fontId="20" fillId="0" borderId="8" xfId="0" applyFont="1" applyBorder="1" applyAlignment="1">
      <alignment horizontal="left" vertical="center" indent="1"/>
    </xf>
    <xf numFmtId="0" fontId="20" fillId="0" borderId="0" xfId="0" applyFont="1" applyAlignment="1">
      <alignment vertical="center"/>
    </xf>
    <xf numFmtId="0" fontId="20" fillId="0" borderId="16" xfId="0" applyFont="1" applyBorder="1" applyAlignment="1">
      <alignment vertical="center"/>
    </xf>
    <xf numFmtId="0" fontId="12" fillId="0" borderId="8" xfId="0" applyFont="1" applyBorder="1" applyAlignment="1">
      <alignment horizontal="left" indent="1"/>
    </xf>
    <xf numFmtId="0" fontId="12" fillId="0" borderId="6" xfId="0" applyFont="1" applyBorder="1"/>
    <xf numFmtId="0" fontId="12" fillId="0" borderId="5" xfId="0" applyFont="1" applyBorder="1" applyAlignment="1">
      <alignment horizontal="left" indent="1"/>
    </xf>
    <xf numFmtId="0" fontId="12" fillId="0" borderId="12" xfId="0" applyFont="1" applyBorder="1"/>
    <xf numFmtId="9" fontId="14" fillId="5" borderId="19" xfId="9" applyFont="1" applyFill="1" applyBorder="1" applyAlignment="1">
      <alignment horizontal="center"/>
    </xf>
    <xf numFmtId="164" fontId="16" fillId="0" borderId="11" xfId="0" applyNumberFormat="1" applyFont="1" applyBorder="1"/>
    <xf numFmtId="164" fontId="16" fillId="0" borderId="16" xfId="8" applyNumberFormat="1" applyFont="1" applyFill="1" applyBorder="1" applyAlignment="1"/>
    <xf numFmtId="164" fontId="0" fillId="0" borderId="4" xfId="8" applyNumberFormat="1" applyFont="1" applyBorder="1"/>
    <xf numFmtId="164" fontId="15" fillId="0" borderId="9" xfId="8" applyNumberFormat="1" applyFont="1" applyBorder="1"/>
    <xf numFmtId="164" fontId="16" fillId="0" borderId="9" xfId="8" applyNumberFormat="1" applyFont="1" applyBorder="1"/>
    <xf numFmtId="164" fontId="15" fillId="3" borderId="9" xfId="0" applyNumberFormat="1" applyFont="1" applyFill="1" applyBorder="1"/>
    <xf numFmtId="164" fontId="15" fillId="5" borderId="4" xfId="8" applyNumberFormat="1" applyFont="1" applyFill="1" applyBorder="1" applyAlignment="1">
      <alignment vertical="center"/>
    </xf>
    <xf numFmtId="164" fontId="18" fillId="0" borderId="9" xfId="0" applyNumberFormat="1" applyFont="1" applyBorder="1"/>
    <xf numFmtId="164" fontId="15" fillId="5" borderId="10" xfId="8" applyNumberFormat="1" applyFont="1" applyFill="1" applyBorder="1"/>
    <xf numFmtId="164" fontId="14" fillId="0" borderId="4" xfId="0" applyNumberFormat="1" applyFont="1" applyBorder="1"/>
    <xf numFmtId="164" fontId="14" fillId="0" borderId="4" xfId="8" applyNumberFormat="1" applyFont="1" applyBorder="1"/>
    <xf numFmtId="164" fontId="16" fillId="0" borderId="9" xfId="0" applyNumberFormat="1" applyFont="1" applyBorder="1"/>
    <xf numFmtId="164" fontId="18" fillId="0" borderId="7" xfId="0" applyNumberFormat="1" applyFont="1" applyBorder="1"/>
    <xf numFmtId="164" fontId="14" fillId="5" borderId="10" xfId="0" applyNumberFormat="1" applyFont="1" applyFill="1" applyBorder="1"/>
    <xf numFmtId="164" fontId="15" fillId="0" borderId="4" xfId="0" applyNumberFormat="1" applyFont="1" applyBorder="1" applyAlignment="1">
      <alignment vertical="center"/>
    </xf>
    <xf numFmtId="164" fontId="15" fillId="0" borderId="9" xfId="8" applyNumberFormat="1" applyFont="1" applyFill="1" applyBorder="1"/>
    <xf numFmtId="164" fontId="15" fillId="0" borderId="11" xfId="0" applyNumberFormat="1" applyFont="1" applyBorder="1" applyAlignment="1">
      <alignment vertical="center"/>
    </xf>
    <xf numFmtId="164" fontId="15" fillId="0" borderId="3" xfId="0" applyNumberFormat="1" applyFont="1" applyBorder="1" applyAlignment="1">
      <alignment vertical="center"/>
    </xf>
    <xf numFmtId="164" fontId="16" fillId="0" borderId="16" xfId="8" applyNumberFormat="1" applyFont="1" applyFill="1" applyBorder="1"/>
    <xf numFmtId="164" fontId="16" fillId="0" borderId="9" xfId="8" applyNumberFormat="1" applyFont="1" applyFill="1" applyBorder="1"/>
    <xf numFmtId="164" fontId="16" fillId="0" borderId="0" xfId="8" applyNumberFormat="1" applyFont="1" applyFill="1" applyBorder="1"/>
    <xf numFmtId="164" fontId="15" fillId="0" borderId="16" xfId="8" applyNumberFormat="1" applyFont="1" applyFill="1" applyBorder="1"/>
    <xf numFmtId="164" fontId="15" fillId="0" borderId="0" xfId="8" applyNumberFormat="1" applyFont="1" applyFill="1" applyBorder="1"/>
    <xf numFmtId="164" fontId="14" fillId="5" borderId="19" xfId="8" applyNumberFormat="1" applyFont="1" applyFill="1" applyBorder="1"/>
    <xf numFmtId="164" fontId="14" fillId="5" borderId="10" xfId="8" applyNumberFormat="1" applyFont="1" applyFill="1" applyBorder="1"/>
    <xf numFmtId="164" fontId="14" fillId="5" borderId="15" xfId="8" applyNumberFormat="1" applyFont="1" applyFill="1" applyBorder="1"/>
    <xf numFmtId="164" fontId="0" fillId="0" borderId="6" xfId="0" applyNumberFormat="1" applyBorder="1"/>
    <xf numFmtId="164" fontId="0" fillId="0" borderId="5" xfId="0" applyNumberFormat="1" applyBorder="1"/>
    <xf numFmtId="164" fontId="0" fillId="0" borderId="7" xfId="0" applyNumberFormat="1" applyBorder="1"/>
    <xf numFmtId="164" fontId="18" fillId="0" borderId="16" xfId="8" applyNumberFormat="1" applyFont="1" applyFill="1" applyBorder="1"/>
    <xf numFmtId="164" fontId="18" fillId="0" borderId="9" xfId="8" applyNumberFormat="1" applyFont="1" applyFill="1" applyBorder="1"/>
    <xf numFmtId="164" fontId="15" fillId="0" borderId="10" xfId="8" applyNumberFormat="1" applyFont="1" applyFill="1" applyBorder="1"/>
    <xf numFmtId="164" fontId="15" fillId="0" borderId="19" xfId="8" applyNumberFormat="1" applyFont="1" applyFill="1" applyBorder="1"/>
    <xf numFmtId="164" fontId="16" fillId="0" borderId="12" xfId="8" applyNumberFormat="1" applyFont="1" applyFill="1" applyBorder="1"/>
    <xf numFmtId="164" fontId="16" fillId="0" borderId="7" xfId="8" applyNumberFormat="1" applyFont="1" applyFill="1" applyBorder="1"/>
    <xf numFmtId="164" fontId="14" fillId="5" borderId="7" xfId="8" applyNumberFormat="1" applyFont="1" applyFill="1" applyBorder="1"/>
    <xf numFmtId="164" fontId="14" fillId="5" borderId="12" xfId="8" applyNumberFormat="1" applyFont="1" applyFill="1" applyBorder="1"/>
    <xf numFmtId="164" fontId="16" fillId="0" borderId="4" xfId="8" applyNumberFormat="1" applyFont="1" applyFill="1" applyBorder="1" applyAlignment="1">
      <alignment horizontal="right" vertical="center"/>
    </xf>
    <xf numFmtId="164" fontId="16" fillId="0" borderId="4" xfId="8" applyNumberFormat="1" applyFont="1" applyBorder="1" applyAlignment="1">
      <alignment horizontal="right" vertical="center"/>
    </xf>
    <xf numFmtId="1" fontId="16" fillId="0" borderId="0" xfId="0" applyNumberFormat="1" applyFont="1" applyAlignment="1">
      <alignment horizontal="center"/>
    </xf>
    <xf numFmtId="1" fontId="16" fillId="0" borderId="15" xfId="0" applyNumberFormat="1" applyFont="1" applyBorder="1" applyAlignment="1">
      <alignment horizontal="center"/>
    </xf>
    <xf numFmtId="164" fontId="16" fillId="0" borderId="11" xfId="0" applyNumberFormat="1" applyFont="1" applyBorder="1" applyAlignment="1">
      <alignment vertical="center"/>
    </xf>
    <xf numFmtId="164" fontId="44" fillId="0" borderId="4" xfId="0" applyNumberFormat="1" applyFont="1" applyBorder="1" applyAlignment="1">
      <alignment vertical="center"/>
    </xf>
    <xf numFmtId="164" fontId="44" fillId="0" borderId="4" xfId="0" applyNumberFormat="1" applyFont="1" applyBorder="1" applyAlignment="1">
      <alignment vertical="center" wrapText="1"/>
    </xf>
    <xf numFmtId="164" fontId="44" fillId="0" borderId="11" xfId="0" applyNumberFormat="1" applyFont="1" applyBorder="1" applyAlignment="1">
      <alignment vertical="center" wrapText="1"/>
    </xf>
    <xf numFmtId="164" fontId="14" fillId="5" borderId="19" xfId="9" applyNumberFormat="1" applyFont="1" applyFill="1" applyBorder="1" applyAlignment="1">
      <alignment horizontal="center"/>
    </xf>
    <xf numFmtId="164" fontId="14" fillId="5" borderId="10" xfId="8" applyNumberFormat="1" applyFont="1" applyFill="1" applyBorder="1" applyAlignment="1">
      <alignment horizontal="center"/>
    </xf>
    <xf numFmtId="164" fontId="14" fillId="5" borderId="19" xfId="8" applyNumberFormat="1" applyFont="1" applyFill="1" applyBorder="1" applyAlignment="1">
      <alignment horizontal="center"/>
    </xf>
    <xf numFmtId="164" fontId="16" fillId="0" borderId="11" xfId="0" applyNumberFormat="1" applyFont="1" applyBorder="1" applyAlignment="1">
      <alignment vertical="center" wrapText="1"/>
    </xf>
    <xf numFmtId="164" fontId="16" fillId="0" borderId="4" xfId="0" applyNumberFormat="1" applyFont="1" applyBorder="1" applyAlignment="1">
      <alignment vertical="center"/>
    </xf>
    <xf numFmtId="164" fontId="44" fillId="0" borderId="16" xfId="0" applyNumberFormat="1" applyFont="1" applyBorder="1" applyAlignment="1">
      <alignment horizontal="left" indent="1"/>
    </xf>
    <xf numFmtId="164" fontId="44" fillId="0" borderId="16" xfId="8" applyNumberFormat="1" applyFont="1" applyFill="1" applyBorder="1" applyAlignment="1"/>
    <xf numFmtId="164" fontId="16" fillId="0" borderId="4" xfId="8" applyNumberFormat="1" applyFont="1" applyFill="1" applyBorder="1"/>
    <xf numFmtId="164" fontId="44" fillId="0" borderId="11" xfId="8" applyNumberFormat="1" applyFont="1" applyFill="1" applyBorder="1"/>
    <xf numFmtId="164" fontId="44" fillId="0" borderId="12" xfId="8" applyNumberFormat="1" applyFont="1" applyFill="1" applyBorder="1"/>
    <xf numFmtId="164" fontId="44" fillId="0" borderId="16" xfId="8" applyNumberFormat="1" applyFont="1" applyFill="1" applyBorder="1"/>
    <xf numFmtId="164" fontId="44" fillId="0" borderId="9" xfId="8" applyNumberFormat="1" applyFont="1" applyFill="1" applyBorder="1"/>
    <xf numFmtId="164" fontId="20" fillId="0" borderId="12" xfId="8" applyNumberFormat="1" applyFont="1" applyFill="1" applyBorder="1"/>
    <xf numFmtId="164" fontId="44" fillId="0" borderId="19" xfId="8" applyNumberFormat="1" applyFont="1" applyFill="1" applyBorder="1"/>
    <xf numFmtId="164" fontId="48" fillId="0" borderId="12" xfId="8" applyNumberFormat="1" applyFont="1" applyFill="1" applyBorder="1"/>
    <xf numFmtId="164" fontId="35" fillId="0" borderId="16" xfId="8" applyNumberFormat="1" applyFont="1" applyFill="1" applyBorder="1"/>
    <xf numFmtId="164" fontId="35" fillId="0" borderId="9" xfId="8" applyNumberFormat="1" applyFont="1" applyFill="1" applyBorder="1"/>
    <xf numFmtId="164" fontId="39" fillId="0" borderId="16" xfId="8" applyNumberFormat="1" applyFont="1" applyFill="1" applyBorder="1"/>
    <xf numFmtId="164" fontId="39" fillId="0" borderId="12" xfId="8" applyNumberFormat="1" applyFont="1" applyFill="1" applyBorder="1"/>
    <xf numFmtId="164" fontId="39" fillId="0" borderId="7" xfId="8" applyNumberFormat="1" applyFont="1" applyFill="1" applyBorder="1"/>
    <xf numFmtId="164" fontId="0" fillId="5" borderId="10" xfId="0" applyNumberFormat="1" applyFill="1" applyBorder="1"/>
    <xf numFmtId="0" fontId="8" fillId="0" borderId="0" xfId="0" applyFont="1" applyAlignment="1">
      <alignment horizontal="center"/>
    </xf>
    <xf numFmtId="0" fontId="8" fillId="0" borderId="20" xfId="0" applyFont="1" applyBorder="1" applyAlignment="1">
      <alignment horizontal="center"/>
    </xf>
    <xf numFmtId="0" fontId="49" fillId="0" borderId="0" xfId="0" applyFont="1"/>
    <xf numFmtId="0" fontId="8" fillId="0" borderId="0" xfId="0" applyFont="1"/>
    <xf numFmtId="0" fontId="20" fillId="0" borderId="0" xfId="0" applyFont="1" applyAlignment="1">
      <alignment horizontal="left" indent="1"/>
    </xf>
    <xf numFmtId="0" fontId="11" fillId="6" borderId="10" xfId="0" applyFont="1" applyFill="1" applyBorder="1"/>
    <xf numFmtId="164" fontId="0" fillId="6" borderId="10" xfId="0" applyNumberFormat="1" applyFill="1" applyBorder="1"/>
    <xf numFmtId="0" fontId="2" fillId="7" borderId="10" xfId="0" applyFont="1" applyFill="1" applyBorder="1" applyAlignment="1">
      <alignment horizontal="left" vertical="center" wrapText="1"/>
    </xf>
    <xf numFmtId="0" fontId="9" fillId="0" borderId="0" xfId="0" applyFont="1"/>
    <xf numFmtId="0" fontId="51" fillId="0" borderId="0" xfId="0" applyFont="1" applyAlignment="1">
      <alignment horizontal="left"/>
    </xf>
    <xf numFmtId="0" fontId="9" fillId="0" borderId="0" xfId="0" applyFont="1" applyAlignment="1">
      <alignment vertical="center"/>
    </xf>
    <xf numFmtId="10" fontId="0" fillId="6" borderId="10" xfId="0" applyNumberFormat="1" applyFill="1" applyBorder="1"/>
    <xf numFmtId="0" fontId="50" fillId="0" borderId="0" xfId="2" applyFont="1" applyFill="1" applyBorder="1" applyAlignment="1" applyProtection="1">
      <alignment horizontal="center" vertical="center" wrapText="1"/>
      <protection locked="0"/>
    </xf>
    <xf numFmtId="0" fontId="0" fillId="7" borderId="14" xfId="0" applyFill="1" applyBorder="1" applyAlignment="1">
      <alignment horizontal="center"/>
    </xf>
    <xf numFmtId="0" fontId="0" fillId="7" borderId="19" xfId="0" applyFill="1" applyBorder="1" applyAlignment="1">
      <alignment horizontal="center"/>
    </xf>
    <xf numFmtId="0" fontId="2" fillId="7" borderId="14" xfId="0" applyFont="1" applyFill="1" applyBorder="1" applyAlignment="1">
      <alignment horizontal="center"/>
    </xf>
    <xf numFmtId="0" fontId="2" fillId="7" borderId="19" xfId="0" applyFont="1" applyFill="1" applyBorder="1" applyAlignment="1">
      <alignment horizontal="center"/>
    </xf>
    <xf numFmtId="0" fontId="33" fillId="2" borderId="10" xfId="0" applyFont="1" applyFill="1" applyBorder="1" applyAlignment="1">
      <alignment horizontal="center"/>
    </xf>
    <xf numFmtId="0" fontId="0" fillId="7" borderId="14" xfId="0" applyFill="1" applyBorder="1" applyAlignment="1">
      <alignment horizontal="left" vertical="center" wrapText="1"/>
    </xf>
    <xf numFmtId="0" fontId="0" fillId="7" borderId="15" xfId="0" applyFill="1" applyBorder="1" applyAlignment="1">
      <alignment horizontal="left" vertical="center" wrapText="1"/>
    </xf>
    <xf numFmtId="0" fontId="0" fillId="7" borderId="19" xfId="0" applyFill="1" applyBorder="1" applyAlignment="1">
      <alignment horizontal="left" vertical="center" wrapText="1"/>
    </xf>
    <xf numFmtId="0" fontId="0" fillId="7" borderId="10" xfId="0" applyFill="1" applyBorder="1" applyAlignment="1">
      <alignment horizontal="left"/>
    </xf>
    <xf numFmtId="0" fontId="22" fillId="7" borderId="10" xfId="0" applyFont="1" applyFill="1" applyBorder="1" applyAlignment="1">
      <alignment horizontal="right"/>
    </xf>
    <xf numFmtId="0" fontId="23" fillId="2" borderId="1" xfId="0" applyFont="1" applyFill="1" applyBorder="1" applyAlignment="1">
      <alignment horizontal="center" vertical="center" wrapText="1"/>
    </xf>
    <xf numFmtId="0" fontId="23" fillId="2" borderId="0" xfId="0" applyFont="1" applyFill="1" applyAlignment="1">
      <alignment horizontal="center" vertical="center" wrapText="1"/>
    </xf>
    <xf numFmtId="0" fontId="2" fillId="7" borderId="10" xfId="0" applyFont="1" applyFill="1" applyBorder="1" applyAlignment="1">
      <alignment horizontal="right"/>
    </xf>
    <xf numFmtId="0" fontId="0" fillId="7" borderId="10" xfId="0" applyFill="1" applyBorder="1" applyAlignment="1" applyProtection="1">
      <alignment horizontal="left"/>
      <protection locked="0"/>
    </xf>
    <xf numFmtId="165" fontId="0" fillId="7" borderId="10" xfId="8" applyFont="1" applyFill="1" applyBorder="1" applyAlignment="1" applyProtection="1">
      <alignment horizontal="left"/>
      <protection locked="0"/>
    </xf>
    <xf numFmtId="165" fontId="0" fillId="7" borderId="14" xfId="8" applyFont="1" applyFill="1" applyBorder="1" applyAlignment="1" applyProtection="1">
      <alignment horizontal="left"/>
      <protection locked="0"/>
    </xf>
    <xf numFmtId="165" fontId="0" fillId="7" borderId="19" xfId="8" applyFont="1" applyFill="1" applyBorder="1" applyAlignment="1" applyProtection="1">
      <alignment horizontal="left"/>
      <protection locked="0"/>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4" fillId="5" borderId="14" xfId="0" applyFont="1" applyFill="1" applyBorder="1" applyAlignment="1">
      <alignment horizontal="left"/>
    </xf>
    <xf numFmtId="0" fontId="14" fillId="5" borderId="15" xfId="0" applyFont="1" applyFill="1" applyBorder="1" applyAlignment="1">
      <alignment horizontal="left"/>
    </xf>
    <xf numFmtId="0" fontId="14" fillId="5" borderId="19" xfId="0" applyFont="1" applyFill="1" applyBorder="1" applyAlignment="1">
      <alignment horizontal="left"/>
    </xf>
    <xf numFmtId="164" fontId="0" fillId="0" borderId="0" xfId="0" applyNumberFormat="1" applyAlignment="1">
      <alignment horizontal="left"/>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6" xfId="0" applyFont="1" applyFill="1" applyBorder="1" applyAlignment="1">
      <alignment horizontal="center" vertical="center"/>
    </xf>
    <xf numFmtId="0" fontId="2" fillId="5" borderId="14" xfId="0" applyFont="1" applyFill="1" applyBorder="1" applyAlignment="1">
      <alignment horizontal="left"/>
    </xf>
    <xf numFmtId="0" fontId="2" fillId="5" borderId="15" xfId="0" applyFont="1" applyFill="1" applyBorder="1" applyAlignment="1">
      <alignment horizontal="left"/>
    </xf>
    <xf numFmtId="0" fontId="2" fillId="5" borderId="19" xfId="0" applyFont="1" applyFill="1" applyBorder="1" applyAlignment="1">
      <alignment horizontal="left"/>
    </xf>
    <xf numFmtId="0" fontId="12" fillId="0" borderId="8" xfId="0" applyFont="1" applyBorder="1" applyAlignment="1">
      <alignment horizontal="left" vertical="center" indent="1"/>
    </xf>
    <xf numFmtId="0" fontId="12" fillId="0" borderId="0" xfId="0" applyFont="1" applyAlignment="1">
      <alignment horizontal="left" vertical="center" indent="1"/>
    </xf>
    <xf numFmtId="0" fontId="12" fillId="0" borderId="2" xfId="0" applyFont="1" applyBorder="1" applyAlignment="1">
      <alignment horizontal="left" indent="1"/>
    </xf>
    <xf numFmtId="0" fontId="12" fillId="0" borderId="3" xfId="0" applyFont="1" applyBorder="1" applyAlignment="1">
      <alignment horizontal="left" indent="1"/>
    </xf>
    <xf numFmtId="0" fontId="8" fillId="0" borderId="0" xfId="0" applyFont="1" applyAlignment="1">
      <alignment horizontal="left"/>
    </xf>
    <xf numFmtId="0" fontId="6" fillId="2" borderId="0" xfId="0" applyFont="1" applyFill="1" applyAlignment="1">
      <alignment horizontal="center" vertical="center" wrapText="1"/>
    </xf>
    <xf numFmtId="0" fontId="8" fillId="0" borderId="6" xfId="0" applyFont="1" applyBorder="1" applyAlignment="1">
      <alignment horizontal="left"/>
    </xf>
    <xf numFmtId="0" fontId="53" fillId="0" borderId="0" xfId="11" applyFont="1" applyAlignment="1">
      <alignment horizontal="center" vertical="center" wrapText="1"/>
    </xf>
    <xf numFmtId="0" fontId="56" fillId="0" borderId="24" xfId="11" applyFont="1" applyBorder="1" applyAlignment="1">
      <alignment horizontal="center" vertical="center" wrapText="1"/>
    </xf>
    <xf numFmtId="0" fontId="4" fillId="0" borderId="25" xfId="11" applyFont="1" applyBorder="1" applyAlignment="1">
      <alignment horizontal="left" vertical="center" wrapText="1" indent="1"/>
    </xf>
    <xf numFmtId="0" fontId="1" fillId="0" borderId="0" xfId="11" applyAlignment="1">
      <alignment horizontal="center" vertical="center" wrapText="1"/>
    </xf>
    <xf numFmtId="0" fontId="56" fillId="0" borderId="26" xfId="11" applyFont="1" applyBorder="1" applyAlignment="1">
      <alignment horizontal="center" vertical="center" wrapText="1"/>
    </xf>
    <xf numFmtId="0" fontId="4" fillId="0" borderId="27" xfId="11" applyFont="1" applyBorder="1" applyAlignment="1">
      <alignment horizontal="left" vertical="center" wrapText="1" indent="1"/>
    </xf>
    <xf numFmtId="0" fontId="56" fillId="0" borderId="28" xfId="11" applyFont="1" applyBorder="1" applyAlignment="1">
      <alignment horizontal="center" vertical="center" wrapText="1"/>
    </xf>
    <xf numFmtId="0" fontId="4" fillId="0" borderId="29" xfId="11" applyFont="1" applyBorder="1" applyAlignment="1">
      <alignment horizontal="left" vertical="center" wrapText="1" indent="1"/>
    </xf>
    <xf numFmtId="0" fontId="56" fillId="0" borderId="30" xfId="11" applyFont="1" applyBorder="1" applyAlignment="1">
      <alignment horizontal="center" vertical="center" wrapText="1"/>
    </xf>
    <xf numFmtId="0" fontId="4" fillId="0" borderId="31" xfId="11" applyFont="1" applyBorder="1" applyAlignment="1">
      <alignment horizontal="left" vertical="center" wrapText="1" indent="1"/>
    </xf>
    <xf numFmtId="0" fontId="56" fillId="0" borderId="32" xfId="11" applyFont="1" applyBorder="1" applyAlignment="1">
      <alignment horizontal="center" vertical="center" wrapText="1"/>
    </xf>
    <xf numFmtId="0" fontId="4" fillId="0" borderId="33" xfId="11" applyFont="1" applyBorder="1" applyAlignment="1">
      <alignment horizontal="left" vertical="center" wrapText="1" indent="1"/>
    </xf>
    <xf numFmtId="0" fontId="54" fillId="8" borderId="21" xfId="11" applyFont="1" applyFill="1" applyBorder="1" applyAlignment="1">
      <alignment horizontal="center" vertical="center" wrapText="1"/>
    </xf>
    <xf numFmtId="0" fontId="54" fillId="8" borderId="22" xfId="11" applyFont="1" applyFill="1" applyBorder="1" applyAlignment="1">
      <alignment horizontal="center" vertical="center" wrapText="1"/>
    </xf>
    <xf numFmtId="0" fontId="54" fillId="8" borderId="23" xfId="11" applyFont="1" applyFill="1" applyBorder="1" applyAlignment="1">
      <alignment horizontal="center" vertical="center" wrapText="1"/>
    </xf>
    <xf numFmtId="0" fontId="55" fillId="0" borderId="34" xfId="10" applyFont="1" applyBorder="1" applyAlignment="1" applyProtection="1">
      <alignment horizontal="center" vertical="center" wrapText="1"/>
      <protection locked="0"/>
    </xf>
    <xf numFmtId="0" fontId="53" fillId="0" borderId="35" xfId="11" applyFont="1" applyBorder="1" applyAlignment="1">
      <alignment horizontal="center" vertical="center" wrapText="1"/>
    </xf>
    <xf numFmtId="0" fontId="55" fillId="0" borderId="37" xfId="10" applyFont="1" applyBorder="1" applyAlignment="1" applyProtection="1">
      <alignment horizontal="center" vertical="center" wrapText="1"/>
      <protection locked="0"/>
    </xf>
    <xf numFmtId="0" fontId="53" fillId="0" borderId="36" xfId="11" applyFont="1" applyBorder="1" applyAlignment="1">
      <alignment horizontal="center" vertical="center" wrapText="1"/>
    </xf>
    <xf numFmtId="0" fontId="55" fillId="0" borderId="34" xfId="2" applyFont="1" applyBorder="1" applyAlignment="1" applyProtection="1">
      <alignment horizontal="center" vertical="center" wrapText="1"/>
      <protection locked="0"/>
    </xf>
  </cellXfs>
  <cellStyles count="12">
    <cellStyle name="Lien hypertexte" xfId="10" builtinId="8"/>
    <cellStyle name="Lien hypertexte 2" xfId="2" xr:uid="{F47F38B1-D374-614A-B15F-858ACCA7B433}"/>
    <cellStyle name="Milliers" xfId="8" builtinId="3"/>
    <cellStyle name="Milliers 2" xfId="5" xr:uid="{54A8DB7C-3C92-8A49-A323-917285D626E9}"/>
    <cellStyle name="Monétaire 2" xfId="4" xr:uid="{66AF0AB0-4414-C243-82A5-D7949DA3BECD}"/>
    <cellStyle name="Normal" xfId="0" builtinId="0"/>
    <cellStyle name="Normal 2" xfId="1" xr:uid="{A9D260C0-138E-B746-82BC-ED2B17CE8EB7}"/>
    <cellStyle name="Normal 2 2" xfId="3" xr:uid="{50F56DBE-73FE-6F48-962F-20ED487D9357}"/>
    <cellStyle name="Normal 2 2 2" xfId="11" xr:uid="{15CE26ED-1707-BF4C-BDA6-FF7854D9EAF6}"/>
    <cellStyle name="Normal 3" xfId="7" xr:uid="{55E3B7CC-32C3-C142-BEE8-E3D9B60929B8}"/>
    <cellStyle name="Pourcentage" xfId="9" builtinId="5"/>
    <cellStyle name="Pourcentage 2" xfId="6" xr:uid="{28B177E4-4A9E-5A4C-A12F-1C4B4BEDDB89}"/>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518B"/>
      <color rgb="FF00A9E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3" name="Rectangle 2">
          <a:hlinkClick xmlns:r="http://schemas.openxmlformats.org/officeDocument/2006/relationships" r:id="rId1" tooltip="Voir la vidéo d'explication"/>
          <a:extLst>
            <a:ext uri="{FF2B5EF4-FFF2-40B4-BE49-F238E27FC236}">
              <a16:creationId xmlns:a16="http://schemas.microsoft.com/office/drawing/2014/main" id="{6F57C39F-4793-504C-BC84-FB421A634F0B}"/>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2" tooltip="Contactez-nous !"/>
          <a:extLst>
            <a:ext uri="{FF2B5EF4-FFF2-40B4-BE49-F238E27FC236}">
              <a16:creationId xmlns:a16="http://schemas.microsoft.com/office/drawing/2014/main" id="{BD445EB7-B259-1343-BC8E-16515FDC84AC}"/>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5" name="Rectangle 4">
          <a:hlinkClick xmlns:r="http://schemas.openxmlformats.org/officeDocument/2006/relationships" r:id="rId3" tooltip="Testez votre niveau sur Excel !"/>
          <a:extLst>
            <a:ext uri="{FF2B5EF4-FFF2-40B4-BE49-F238E27FC236}">
              <a16:creationId xmlns:a16="http://schemas.microsoft.com/office/drawing/2014/main" id="{C89BB340-9653-D648-857A-BE96E41D7705}"/>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57A082C1-36D6-F149-A115-038913394E13}"/>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0B9ADDF9-FEFA-354B-AE0A-322FAE8EB3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xdr:row>
      <xdr:rowOff>57150</xdr:rowOff>
    </xdr:from>
    <xdr:to>
      <xdr:col>1</xdr:col>
      <xdr:colOff>579120</xdr:colOff>
      <xdr:row>4</xdr:row>
      <xdr:rowOff>116775</xdr:rowOff>
    </xdr:to>
    <xdr:pic>
      <xdr:nvPicPr>
        <xdr:cNvPr id="2" name="Image 1">
          <a:extLst>
            <a:ext uri="{FF2B5EF4-FFF2-40B4-BE49-F238E27FC236}">
              <a16:creationId xmlns:a16="http://schemas.microsoft.com/office/drawing/2014/main" id="{89DC05ED-A1C7-4BE8-8665-B933DAE751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57175"/>
          <a:ext cx="1188720" cy="653635"/>
        </a:xfrm>
        <a:prstGeom prst="rect">
          <a:avLst/>
        </a:prstGeom>
      </xdr:spPr>
    </xdr:pic>
    <xdr:clientData/>
  </xdr:twoCellAnchor>
  <xdr:twoCellAnchor>
    <xdr:from>
      <xdr:col>2</xdr:col>
      <xdr:colOff>593066</xdr:colOff>
      <xdr:row>1</xdr:row>
      <xdr:rowOff>71885</xdr:rowOff>
    </xdr:from>
    <xdr:to>
      <xdr:col>9</xdr:col>
      <xdr:colOff>350448</xdr:colOff>
      <xdr:row>5</xdr:row>
      <xdr:rowOff>35944</xdr:rowOff>
    </xdr:to>
    <xdr:sp macro="" textlink="">
      <xdr:nvSpPr>
        <xdr:cNvPr id="3" name="Rectangle 2">
          <a:extLst>
            <a:ext uri="{FF2B5EF4-FFF2-40B4-BE49-F238E27FC236}">
              <a16:creationId xmlns:a16="http://schemas.microsoft.com/office/drawing/2014/main" id="{52A2AD71-10D5-750D-E19E-07789234A70E}"/>
            </a:ext>
          </a:extLst>
        </xdr:cNvPr>
        <xdr:cNvSpPr/>
      </xdr:nvSpPr>
      <xdr:spPr>
        <a:xfrm>
          <a:off x="2264434" y="269574"/>
          <a:ext cx="5607170" cy="754813"/>
        </a:xfrm>
        <a:prstGeom prst="rect">
          <a:avLst/>
        </a:prstGeom>
        <a:noFill/>
        <a:ln w="1905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co_parent/Documents/Produits/Matrice_des_competences_R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Amortissement (anné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2013 – 2022">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FD551-D39E-A442-91DC-4158B6011249}">
  <sheetPr>
    <tabColor theme="3" tint="0.89999084444715716"/>
  </sheetPr>
  <dimension ref="A2:E15"/>
  <sheetViews>
    <sheetView showGridLines="0" tabSelected="1" zoomScaleNormal="100" workbookViewId="0">
      <selection activeCell="E12" sqref="E12:E13"/>
    </sheetView>
  </sheetViews>
  <sheetFormatPr baseColWidth="10" defaultColWidth="10.83203125" defaultRowHeight="15"/>
  <cols>
    <col min="1" max="1" width="2.83203125" style="356" customWidth="1"/>
    <col min="2" max="2" width="40.83203125" style="356" customWidth="1"/>
    <col min="3" max="3" width="10.83203125" style="356" customWidth="1"/>
    <col min="4" max="4" width="20.83203125" style="356" customWidth="1"/>
    <col min="5" max="5" width="80.83203125" style="356" customWidth="1"/>
    <col min="6" max="16384" width="10.83203125" style="356"/>
  </cols>
  <sheetData>
    <row r="2" spans="1:5" ht="50" customHeight="1"/>
    <row r="3" spans="1:5" ht="50" customHeight="1"/>
    <row r="4" spans="1:5" ht="40" customHeight="1" thickBot="1"/>
    <row r="5" spans="1:5" ht="30" customHeight="1" thickBot="1">
      <c r="B5" s="368" t="s">
        <v>316</v>
      </c>
      <c r="D5" s="369" t="s">
        <v>317</v>
      </c>
      <c r="E5" s="370"/>
    </row>
    <row r="6" spans="1:5" ht="30" customHeight="1" thickBot="1">
      <c r="B6" s="371" t="s">
        <v>318</v>
      </c>
      <c r="D6" s="357" t="s">
        <v>319</v>
      </c>
      <c r="E6" s="358" t="s">
        <v>320</v>
      </c>
    </row>
    <row r="7" spans="1:5" ht="30" customHeight="1" thickBot="1">
      <c r="B7" s="359"/>
      <c r="D7" s="360"/>
      <c r="E7" s="361"/>
    </row>
    <row r="8" spans="1:5" ht="30" customHeight="1" thickBot="1">
      <c r="B8" s="368" t="s">
        <v>321</v>
      </c>
      <c r="D8" s="360"/>
      <c r="E8" s="361"/>
    </row>
    <row r="9" spans="1:5" ht="30" customHeight="1" thickBot="1">
      <c r="A9" s="372"/>
      <c r="B9" s="373" t="s">
        <v>318</v>
      </c>
      <c r="C9" s="374"/>
      <c r="D9" s="360"/>
      <c r="E9" s="361"/>
    </row>
    <row r="10" spans="1:5" ht="30" customHeight="1" thickBot="1">
      <c r="B10" s="359"/>
      <c r="D10" s="360"/>
      <c r="E10" s="361"/>
    </row>
    <row r="11" spans="1:5" ht="30" customHeight="1" thickBot="1">
      <c r="B11" s="368" t="s">
        <v>322</v>
      </c>
      <c r="D11" s="362"/>
      <c r="E11" s="363"/>
    </row>
    <row r="12" spans="1:5" ht="30" customHeight="1" thickBot="1">
      <c r="B12" s="371" t="s">
        <v>318</v>
      </c>
      <c r="C12" s="374"/>
      <c r="D12" s="364" t="s">
        <v>323</v>
      </c>
      <c r="E12" s="365" t="s">
        <v>328</v>
      </c>
    </row>
    <row r="13" spans="1:5" ht="30" customHeight="1" thickBot="1">
      <c r="B13" s="359"/>
      <c r="D13" s="362"/>
      <c r="E13" s="363"/>
    </row>
    <row r="14" spans="1:5" ht="30" customHeight="1" thickBot="1">
      <c r="B14" s="368" t="s">
        <v>324</v>
      </c>
      <c r="D14" s="364" t="s">
        <v>325</v>
      </c>
      <c r="E14" s="365" t="s">
        <v>326</v>
      </c>
    </row>
    <row r="15" spans="1:5" ht="30" customHeight="1" thickBot="1">
      <c r="B15" s="375" t="s">
        <v>327</v>
      </c>
      <c r="D15" s="366"/>
      <c r="E15" s="367"/>
    </row>
  </sheetData>
  <sheetProtection selectLockedCells="1"/>
  <mergeCells count="7">
    <mergeCell ref="D5:E5"/>
    <mergeCell ref="D6:D11"/>
    <mergeCell ref="E6:E11"/>
    <mergeCell ref="D12:D13"/>
    <mergeCell ref="E12:E13"/>
    <mergeCell ref="D14:D15"/>
    <mergeCell ref="E14:E15"/>
  </mergeCells>
  <hyperlinks>
    <hyperlink ref="B6" r:id="rId1" tooltip="Découvrir le programme" xr:uid="{35B51391-B1E8-BF40-83F7-DD1186C3E0D4}"/>
    <hyperlink ref="B9" r:id="rId2" tooltip="Découvrir le programme" xr:uid="{F2F15C89-DA17-D447-82FC-0809DAA44E6C}"/>
    <hyperlink ref="B12" r:id="rId3" tooltip="Découvrir le programme" xr:uid="{87DD81D6-67AE-144D-8380-082EEC388626}"/>
    <hyperlink ref="B15" r:id="rId4" tooltip="Découvrir les programmes" xr:uid="{94D649CC-7505-B84C-9C0D-DFDE05E6882F}"/>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373D-B65F-43D5-9040-A88BA8B1E7FB}">
  <dimension ref="B3:I38"/>
  <sheetViews>
    <sheetView showGridLines="0" zoomScale="106" zoomScaleNormal="106" workbookViewId="0">
      <selection activeCell="C9" sqref="C9"/>
    </sheetView>
  </sheetViews>
  <sheetFormatPr baseColWidth="10" defaultRowHeight="16"/>
  <sheetData>
    <row r="3" spans="2:9" ht="15.75" customHeight="1">
      <c r="D3" s="319" t="s">
        <v>289</v>
      </c>
      <c r="E3" s="319"/>
      <c r="F3" s="319"/>
      <c r="G3" s="319"/>
      <c r="H3" s="319"/>
      <c r="I3" s="319"/>
    </row>
    <row r="4" spans="2:9">
      <c r="D4" s="319"/>
      <c r="E4" s="319"/>
      <c r="F4" s="319"/>
      <c r="G4" s="319"/>
      <c r="H4" s="319"/>
      <c r="I4" s="319"/>
    </row>
    <row r="8" spans="2:9">
      <c r="B8" t="s">
        <v>299</v>
      </c>
    </row>
    <row r="9" spans="2:9">
      <c r="B9" s="215" t="s">
        <v>313</v>
      </c>
    </row>
    <row r="10" spans="2:9">
      <c r="B10" t="s">
        <v>300</v>
      </c>
    </row>
    <row r="12" spans="2:9" ht="19">
      <c r="B12" s="23" t="s">
        <v>290</v>
      </c>
    </row>
    <row r="14" spans="2:9">
      <c r="B14" s="315" t="s">
        <v>296</v>
      </c>
    </row>
    <row r="15" spans="2:9">
      <c r="B15" s="196"/>
    </row>
    <row r="16" spans="2:9">
      <c r="B16" s="196" t="s">
        <v>291</v>
      </c>
    </row>
    <row r="17" spans="2:2">
      <c r="B17" s="196" t="s">
        <v>292</v>
      </c>
    </row>
    <row r="19" spans="2:2">
      <c r="B19" s="315" t="s">
        <v>297</v>
      </c>
    </row>
    <row r="20" spans="2:2">
      <c r="B20" s="196"/>
    </row>
    <row r="21" spans="2:2">
      <c r="B21" s="196" t="s">
        <v>293</v>
      </c>
    </row>
    <row r="22" spans="2:2">
      <c r="B22" s="196" t="s">
        <v>294</v>
      </c>
    </row>
    <row r="24" spans="2:2">
      <c r="B24" s="315" t="s">
        <v>298</v>
      </c>
    </row>
    <row r="26" spans="2:2">
      <c r="B26" s="196" t="s">
        <v>295</v>
      </c>
    </row>
    <row r="27" spans="2:2">
      <c r="B27" s="196"/>
    </row>
    <row r="28" spans="2:2">
      <c r="B28" s="315" t="s">
        <v>308</v>
      </c>
    </row>
    <row r="30" spans="2:2">
      <c r="B30" s="14" t="s">
        <v>314</v>
      </c>
    </row>
    <row r="31" spans="2:2">
      <c r="B31" s="196"/>
    </row>
    <row r="32" spans="2:2">
      <c r="B32" s="317" t="s">
        <v>310</v>
      </c>
    </row>
    <row r="34" spans="2:2">
      <c r="B34" s="196" t="s">
        <v>309</v>
      </c>
    </row>
    <row r="36" spans="2:2">
      <c r="B36" s="315" t="s">
        <v>312</v>
      </c>
    </row>
    <row r="38" spans="2:2">
      <c r="B38" s="14" t="s">
        <v>311</v>
      </c>
    </row>
  </sheetData>
  <mergeCells count="1">
    <mergeCell ref="D3: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7E2F-375B-49BE-ADE3-F1F00A6F0DE9}">
  <sheetPr codeName="Feuil6"/>
  <dimension ref="A2:P188"/>
  <sheetViews>
    <sheetView showGridLines="0" zoomScale="80" zoomScaleNormal="80" workbookViewId="0">
      <pane ySplit="3" topLeftCell="A4" activePane="bottomLeft" state="frozen"/>
      <selection pane="bottomLeft" activeCell="C15" sqref="C15"/>
    </sheetView>
  </sheetViews>
  <sheetFormatPr baseColWidth="10" defaultRowHeight="16" outlineLevelRow="1"/>
  <cols>
    <col min="1" max="1" width="4.6640625" customWidth="1"/>
    <col min="2" max="2" width="45.33203125" customWidth="1"/>
    <col min="3" max="3" width="21" customWidth="1"/>
    <col min="4" max="4" width="16.1640625" customWidth="1"/>
    <col min="5" max="5" width="26.1640625" customWidth="1"/>
    <col min="6" max="6" width="20.1640625" customWidth="1"/>
    <col min="7" max="7" width="24.1640625" customWidth="1"/>
    <col min="8" max="8" width="16.6640625" customWidth="1"/>
    <col min="9" max="9" width="23.1640625" customWidth="1"/>
    <col min="10" max="10" width="17.1640625" customWidth="1"/>
    <col min="11" max="11" width="15.1640625" customWidth="1"/>
    <col min="12" max="12" width="15.5" customWidth="1"/>
  </cols>
  <sheetData>
    <row r="2" spans="1:10" ht="38.25" customHeight="1">
      <c r="B2" s="330" t="s">
        <v>18</v>
      </c>
      <c r="C2" s="331"/>
      <c r="D2" s="331"/>
      <c r="E2" s="331"/>
      <c r="F2" s="331"/>
      <c r="G2" s="331"/>
      <c r="H2" s="24"/>
      <c r="I2" s="24"/>
      <c r="J2" s="24"/>
    </row>
    <row r="3" spans="1:10" ht="12.75" customHeight="1"/>
    <row r="4" spans="1:10" ht="21">
      <c r="B4" s="131" t="s">
        <v>43</v>
      </c>
      <c r="E4" s="133" t="s">
        <v>47</v>
      </c>
    </row>
    <row r="6" spans="1:10">
      <c r="B6" s="102" t="s">
        <v>44</v>
      </c>
      <c r="C6" s="22"/>
      <c r="E6" s="324" t="s">
        <v>167</v>
      </c>
      <c r="F6" s="324"/>
      <c r="G6" s="78" t="s">
        <v>46</v>
      </c>
    </row>
    <row r="7" spans="1:10">
      <c r="B7" s="102" t="s">
        <v>19</v>
      </c>
      <c r="C7" s="22"/>
      <c r="E7" s="328" t="s">
        <v>48</v>
      </c>
      <c r="F7" s="328"/>
      <c r="G7" s="89"/>
    </row>
    <row r="8" spans="1:10">
      <c r="B8" s="102" t="s">
        <v>20</v>
      </c>
      <c r="C8" s="22" t="s">
        <v>151</v>
      </c>
      <c r="E8" s="328" t="s">
        <v>49</v>
      </c>
      <c r="F8" s="328"/>
      <c r="G8" s="89"/>
      <c r="H8" s="28" t="s">
        <v>57</v>
      </c>
      <c r="I8" s="29" t="s">
        <v>58</v>
      </c>
    </row>
    <row r="9" spans="1:10">
      <c r="B9" s="102" t="s">
        <v>21</v>
      </c>
      <c r="C9" s="22"/>
      <c r="E9" s="333" t="s">
        <v>50</v>
      </c>
      <c r="F9" s="333"/>
      <c r="G9" s="135"/>
      <c r="H9" s="26"/>
      <c r="I9" s="30"/>
    </row>
    <row r="10" spans="1:10">
      <c r="B10" s="102" t="s">
        <v>22</v>
      </c>
      <c r="C10" s="22"/>
      <c r="E10" s="333" t="s">
        <v>51</v>
      </c>
      <c r="F10" s="333"/>
      <c r="G10" s="135"/>
      <c r="H10" s="27"/>
      <c r="I10" s="30"/>
    </row>
    <row r="11" spans="1:10">
      <c r="B11" s="102" t="s">
        <v>23</v>
      </c>
      <c r="C11" s="22"/>
      <c r="E11" s="333" t="s">
        <v>52</v>
      </c>
      <c r="F11" s="333"/>
      <c r="G11" s="135"/>
      <c r="H11" s="26"/>
      <c r="I11" s="31"/>
    </row>
    <row r="12" spans="1:10">
      <c r="B12" s="108" t="s">
        <v>280</v>
      </c>
      <c r="C12" s="22" t="s">
        <v>282</v>
      </c>
      <c r="E12" s="333" t="s">
        <v>53</v>
      </c>
      <c r="F12" s="333"/>
      <c r="G12" s="135"/>
    </row>
    <row r="13" spans="1:10">
      <c r="B13" s="102" t="s">
        <v>24</v>
      </c>
      <c r="C13" s="22" t="s">
        <v>150</v>
      </c>
      <c r="E13" s="333" t="s">
        <v>54</v>
      </c>
      <c r="F13" s="333"/>
      <c r="G13" s="135"/>
    </row>
    <row r="14" spans="1:10" ht="19">
      <c r="A14" s="11"/>
      <c r="C14" s="309" t="str">
        <f>IF(OR(AND(C8="Micro-entreprise (IR)",C12&lt;&gt;"TNS simplifié"),AND(C8="Entreprise individuelle",C12&lt;&gt;"TNS"),AND(C8="EURL (IR)",C12&lt;&gt;"TNS"),AND(C8="SARL (IR)",C12&lt;&gt;"TNS"),AND(C8="EURL (IS)",C12&lt;&gt;"TNS"),AND(C8="SARL (IS)",C12&lt;&gt;"TNS"),AND(C8="SAS (IS)",C12&lt;&gt;"Assimilé salarié"),AND(C8="SASU (IS)",C12&lt;&gt;"Assimilé salarié"),AND(C8="SAS (IR)",C12&lt;&gt;"Assimilé salarié"),AND(C8="SASU (IR)",C12&lt;&gt;"Assimilé salarié"),AND(C8="Entreprise individuelle (IS)",C12&lt;&gt;"TNS")),"⚠️ Incompatibilité type/statut","")</f>
        <v/>
      </c>
      <c r="E14" s="333" t="s">
        <v>55</v>
      </c>
      <c r="F14" s="333"/>
      <c r="G14" s="135"/>
    </row>
    <row r="15" spans="1:10" ht="21">
      <c r="A15" s="12"/>
      <c r="B15" s="131" t="s">
        <v>45</v>
      </c>
      <c r="E15" s="332" t="s">
        <v>168</v>
      </c>
      <c r="F15" s="332"/>
      <c r="G15" s="136">
        <f>SUM(G7:G14)</f>
        <v>0</v>
      </c>
    </row>
    <row r="17" spans="1:11">
      <c r="A17" s="14"/>
      <c r="B17" s="77" t="s">
        <v>167</v>
      </c>
      <c r="C17" s="77" t="s">
        <v>46</v>
      </c>
      <c r="E17" s="19"/>
    </row>
    <row r="18" spans="1:11" ht="21">
      <c r="A18" s="14"/>
      <c r="B18" s="104" t="s">
        <v>25</v>
      </c>
      <c r="C18" s="134"/>
      <c r="E18" s="131" t="s">
        <v>78</v>
      </c>
    </row>
    <row r="19" spans="1:11">
      <c r="A19" s="14"/>
      <c r="B19" s="104" t="s">
        <v>26</v>
      </c>
      <c r="C19" s="134"/>
    </row>
    <row r="20" spans="1:11">
      <c r="A20" s="14"/>
      <c r="B20" s="104" t="s">
        <v>27</v>
      </c>
      <c r="C20" s="134"/>
      <c r="E20" s="324" t="s">
        <v>167</v>
      </c>
      <c r="F20" s="324"/>
      <c r="G20" s="77" t="s">
        <v>2</v>
      </c>
      <c r="H20" s="77" t="s">
        <v>3</v>
      </c>
      <c r="I20" s="77" t="s">
        <v>4</v>
      </c>
      <c r="J20" s="77" t="s">
        <v>42</v>
      </c>
      <c r="K20" s="77" t="s">
        <v>106</v>
      </c>
    </row>
    <row r="21" spans="1:11">
      <c r="A21" s="14"/>
      <c r="B21" s="104" t="s">
        <v>28</v>
      </c>
      <c r="C21" s="134"/>
      <c r="E21" s="328" t="s">
        <v>60</v>
      </c>
      <c r="F21" s="328"/>
      <c r="G21" s="87"/>
      <c r="H21" s="87"/>
      <c r="I21" s="87"/>
      <c r="J21" s="87"/>
      <c r="K21" s="87"/>
    </row>
    <row r="22" spans="1:11">
      <c r="A22" s="14"/>
      <c r="B22" s="104" t="s">
        <v>29</v>
      </c>
      <c r="C22" s="134"/>
      <c r="E22" s="328" t="s">
        <v>61</v>
      </c>
      <c r="F22" s="328"/>
      <c r="G22" s="87"/>
      <c r="H22" s="87"/>
      <c r="I22" s="87"/>
      <c r="J22" s="87"/>
      <c r="K22" s="87"/>
    </row>
    <row r="23" spans="1:11">
      <c r="A23" s="14"/>
      <c r="B23" s="104" t="s">
        <v>30</v>
      </c>
      <c r="C23" s="134"/>
      <c r="E23" s="328" t="s">
        <v>62</v>
      </c>
      <c r="F23" s="328"/>
      <c r="G23" s="87"/>
      <c r="H23" s="87"/>
      <c r="I23" s="87"/>
      <c r="J23" s="87"/>
      <c r="K23" s="87"/>
    </row>
    <row r="24" spans="1:11">
      <c r="A24" s="14"/>
      <c r="B24" s="104" t="s">
        <v>31</v>
      </c>
      <c r="C24" s="134"/>
      <c r="E24" s="328" t="s">
        <v>63</v>
      </c>
      <c r="F24" s="328"/>
      <c r="G24" s="87"/>
      <c r="H24" s="87"/>
      <c r="I24" s="87"/>
      <c r="J24" s="87"/>
      <c r="K24" s="87"/>
    </row>
    <row r="25" spans="1:11">
      <c r="A25" s="14"/>
      <c r="B25" s="104" t="s">
        <v>32</v>
      </c>
      <c r="C25" s="134"/>
      <c r="E25" s="328" t="s">
        <v>64</v>
      </c>
      <c r="F25" s="328"/>
      <c r="G25" s="87"/>
      <c r="H25" s="87"/>
      <c r="I25" s="87"/>
      <c r="J25" s="87"/>
      <c r="K25" s="87"/>
    </row>
    <row r="26" spans="1:11">
      <c r="A26" s="14"/>
      <c r="B26" s="104" t="s">
        <v>33</v>
      </c>
      <c r="C26" s="134"/>
      <c r="E26" s="328" t="s">
        <v>65</v>
      </c>
      <c r="F26" s="328"/>
      <c r="G26" s="87"/>
      <c r="H26" s="87"/>
      <c r="I26" s="87"/>
      <c r="J26" s="87"/>
      <c r="K26" s="87"/>
    </row>
    <row r="27" spans="1:11">
      <c r="A27" s="14"/>
      <c r="B27" s="104" t="s">
        <v>34</v>
      </c>
      <c r="C27" s="134"/>
      <c r="E27" s="328" t="s">
        <v>66</v>
      </c>
      <c r="F27" s="328"/>
      <c r="G27" s="87"/>
      <c r="H27" s="87"/>
      <c r="I27" s="87"/>
      <c r="J27" s="87"/>
      <c r="K27" s="87"/>
    </row>
    <row r="28" spans="1:11">
      <c r="A28" s="14"/>
      <c r="B28" s="104" t="s">
        <v>35</v>
      </c>
      <c r="C28" s="134"/>
      <c r="E28" s="328" t="s">
        <v>67</v>
      </c>
      <c r="F28" s="328"/>
      <c r="G28" s="87"/>
      <c r="H28" s="87"/>
      <c r="I28" s="87"/>
      <c r="J28" s="87"/>
      <c r="K28" s="87"/>
    </row>
    <row r="29" spans="1:11">
      <c r="A29" s="14"/>
      <c r="B29" s="104" t="s">
        <v>36</v>
      </c>
      <c r="C29" s="134"/>
      <c r="E29" s="328" t="s">
        <v>68</v>
      </c>
      <c r="F29" s="328"/>
      <c r="G29" s="87"/>
      <c r="H29" s="87"/>
      <c r="I29" s="87"/>
      <c r="J29" s="87"/>
      <c r="K29" s="87"/>
    </row>
    <row r="30" spans="1:11">
      <c r="A30" s="14"/>
      <c r="B30" s="104" t="s">
        <v>37</v>
      </c>
      <c r="C30" s="134"/>
      <c r="E30" s="328" t="s">
        <v>69</v>
      </c>
      <c r="F30" s="328"/>
      <c r="G30" s="87"/>
      <c r="H30" s="87"/>
      <c r="I30" s="87"/>
      <c r="J30" s="87"/>
      <c r="K30" s="87"/>
    </row>
    <row r="31" spans="1:11">
      <c r="A31" s="14"/>
      <c r="B31" s="104" t="s">
        <v>166</v>
      </c>
      <c r="C31" s="134"/>
      <c r="E31" s="328" t="s">
        <v>70</v>
      </c>
      <c r="F31" s="328"/>
      <c r="G31" s="87"/>
      <c r="H31" s="87"/>
      <c r="I31" s="87"/>
      <c r="J31" s="87"/>
      <c r="K31" s="87"/>
    </row>
    <row r="32" spans="1:11">
      <c r="A32" s="14"/>
      <c r="B32" s="104" t="s">
        <v>38</v>
      </c>
      <c r="C32" s="134"/>
      <c r="E32" s="328" t="s">
        <v>71</v>
      </c>
      <c r="F32" s="328"/>
      <c r="G32" s="87"/>
      <c r="H32" s="87"/>
      <c r="I32" s="87"/>
      <c r="J32" s="87"/>
      <c r="K32" s="87"/>
    </row>
    <row r="33" spans="1:11">
      <c r="A33" s="14"/>
      <c r="B33" s="104" t="s">
        <v>39</v>
      </c>
      <c r="C33" s="134"/>
      <c r="E33" s="328" t="s">
        <v>72</v>
      </c>
      <c r="F33" s="328"/>
      <c r="G33" s="87"/>
      <c r="H33" s="87"/>
      <c r="I33" s="87"/>
      <c r="J33" s="87"/>
      <c r="K33" s="87"/>
    </row>
    <row r="34" spans="1:11">
      <c r="A34" s="15"/>
      <c r="B34" s="105" t="s">
        <v>40</v>
      </c>
      <c r="C34" s="134"/>
      <c r="D34" s="18"/>
      <c r="E34" s="328" t="s">
        <v>73</v>
      </c>
      <c r="F34" s="328"/>
      <c r="G34" s="87"/>
      <c r="H34" s="87"/>
      <c r="I34" s="87"/>
      <c r="J34" s="87"/>
      <c r="K34" s="87"/>
    </row>
    <row r="35" spans="1:11">
      <c r="B35" s="103" t="s">
        <v>168</v>
      </c>
      <c r="C35" s="137">
        <f>SUM(C18:C34)</f>
        <v>0</v>
      </c>
      <c r="E35" s="328" t="s">
        <v>74</v>
      </c>
      <c r="F35" s="328"/>
      <c r="G35" s="87"/>
      <c r="H35" s="87"/>
      <c r="I35" s="87"/>
      <c r="J35" s="87"/>
      <c r="K35" s="87"/>
    </row>
    <row r="36" spans="1:11" ht="31.5" customHeight="1">
      <c r="A36" s="17"/>
      <c r="C36" s="16"/>
      <c r="D36" s="20"/>
      <c r="E36" s="325" t="s">
        <v>95</v>
      </c>
      <c r="F36" s="326"/>
      <c r="G36" s="326"/>
      <c r="H36" s="326"/>
      <c r="I36" s="326"/>
      <c r="J36" s="326"/>
      <c r="K36" s="327"/>
    </row>
    <row r="37" spans="1:11" ht="21">
      <c r="B37" s="131" t="s">
        <v>59</v>
      </c>
      <c r="E37" s="334" t="s">
        <v>75</v>
      </c>
      <c r="F37" s="334"/>
      <c r="G37" s="87"/>
      <c r="H37" s="87"/>
      <c r="I37" s="87"/>
      <c r="J37" s="87"/>
      <c r="K37" s="87"/>
    </row>
    <row r="38" spans="1:11">
      <c r="E38" s="335" t="s">
        <v>76</v>
      </c>
      <c r="F38" s="336"/>
      <c r="G38" s="87"/>
      <c r="H38" s="87"/>
      <c r="I38" s="87"/>
      <c r="J38" s="87"/>
      <c r="K38" s="87"/>
    </row>
    <row r="39" spans="1:11">
      <c r="B39" s="107" t="str">
        <f>B55</f>
        <v xml:space="preserve">Frais d’établissement </v>
      </c>
      <c r="C39" s="110"/>
      <c r="D39" s="20" t="s">
        <v>140</v>
      </c>
      <c r="E39" s="334" t="s">
        <v>77</v>
      </c>
      <c r="F39" s="334"/>
      <c r="G39" s="87"/>
      <c r="H39" s="87"/>
      <c r="I39" s="87"/>
      <c r="J39" s="87"/>
      <c r="K39" s="87"/>
    </row>
    <row r="40" spans="1:11">
      <c r="B40" s="108" t="str">
        <f>B20</f>
        <v>Logiciels, formations</v>
      </c>
      <c r="C40" s="111"/>
      <c r="D40" s="20" t="s">
        <v>140</v>
      </c>
      <c r="E40" s="329" t="s">
        <v>168</v>
      </c>
      <c r="F40" s="329"/>
      <c r="G40" s="138">
        <f>SUM(G21:G35,G37:G39)</f>
        <v>0</v>
      </c>
      <c r="H40" s="138">
        <f t="shared" ref="H40:K40" si="0">SUM(H21:H35,H37:H39)</f>
        <v>0</v>
      </c>
      <c r="I40" s="138">
        <f t="shared" si="0"/>
        <v>0</v>
      </c>
      <c r="J40" s="138">
        <f t="shared" si="0"/>
        <v>0</v>
      </c>
      <c r="K40" s="138">
        <f t="shared" si="0"/>
        <v>0</v>
      </c>
    </row>
    <row r="41" spans="1:11">
      <c r="B41" s="108" t="str">
        <f>B21</f>
        <v>Dépôt marque, brevet, modèle</v>
      </c>
      <c r="C41" s="111"/>
      <c r="D41" s="20" t="s">
        <v>140</v>
      </c>
      <c r="E41" s="20"/>
      <c r="F41" s="20"/>
    </row>
    <row r="42" spans="1:11">
      <c r="B42" s="108" t="str">
        <f>B22</f>
        <v>Droits d’entrée</v>
      </c>
      <c r="C42" s="111"/>
      <c r="D42" s="20" t="s">
        <v>140</v>
      </c>
    </row>
    <row r="43" spans="1:11">
      <c r="B43" s="108" t="str">
        <f>B23</f>
        <v>Achat fonds de commerce ou parts</v>
      </c>
      <c r="C43" s="111"/>
      <c r="D43" s="20" t="s">
        <v>140</v>
      </c>
    </row>
    <row r="44" spans="1:11">
      <c r="B44" s="108" t="str">
        <f>B24</f>
        <v>Droit au bail</v>
      </c>
      <c r="C44" s="111"/>
      <c r="D44" s="20" t="s">
        <v>140</v>
      </c>
    </row>
    <row r="45" spans="1:11" ht="19">
      <c r="B45" s="108" t="str">
        <f>B28</f>
        <v>Enseigne et éléments de communication</v>
      </c>
      <c r="C45" s="111"/>
      <c r="D45" s="20" t="s">
        <v>140</v>
      </c>
      <c r="E45" s="23" t="s">
        <v>306</v>
      </c>
      <c r="F45" s="22"/>
    </row>
    <row r="46" spans="1:11">
      <c r="B46" s="108" t="str">
        <f>B29</f>
        <v>Achat immobilier</v>
      </c>
      <c r="C46" s="111"/>
      <c r="D46" s="20" t="s">
        <v>140</v>
      </c>
    </row>
    <row r="47" spans="1:11">
      <c r="B47" s="108" t="str">
        <f>B30</f>
        <v>Travaux et aménagements</v>
      </c>
      <c r="C47" s="111"/>
      <c r="D47" s="20" t="s">
        <v>140</v>
      </c>
    </row>
    <row r="48" spans="1:11" ht="19">
      <c r="B48" s="108" t="str">
        <f>B31</f>
        <v>Matériel industriel</v>
      </c>
      <c r="C48" s="111"/>
      <c r="D48" s="20" t="s">
        <v>140</v>
      </c>
      <c r="E48" s="37" t="s">
        <v>304</v>
      </c>
      <c r="F48" s="22"/>
    </row>
    <row r="49" spans="1:13" ht="19">
      <c r="B49" s="109" t="str">
        <f>B32</f>
        <v>Matériel de bureau</v>
      </c>
      <c r="C49" s="112"/>
      <c r="D49" s="20" t="s">
        <v>140</v>
      </c>
      <c r="E49" s="316" t="s">
        <v>305</v>
      </c>
    </row>
    <row r="52" spans="1:13" ht="21">
      <c r="B52" s="131" t="s">
        <v>172</v>
      </c>
    </row>
    <row r="54" spans="1:13">
      <c r="B54" s="77" t="s">
        <v>167</v>
      </c>
      <c r="C54" s="77" t="s">
        <v>141</v>
      </c>
      <c r="D54" s="77" t="s">
        <v>130</v>
      </c>
      <c r="E54" s="77" t="s">
        <v>131</v>
      </c>
      <c r="F54" s="77" t="s">
        <v>132</v>
      </c>
      <c r="G54" s="77" t="s">
        <v>133</v>
      </c>
      <c r="H54" s="77" t="s">
        <v>134</v>
      </c>
      <c r="I54" s="77" t="s">
        <v>135</v>
      </c>
      <c r="J54" s="77" t="s">
        <v>136</v>
      </c>
      <c r="K54" s="77" t="s">
        <v>137</v>
      </c>
      <c r="L54" s="77" t="s">
        <v>138</v>
      </c>
      <c r="M54" s="77" t="s">
        <v>139</v>
      </c>
    </row>
    <row r="55" spans="1:13">
      <c r="A55" s="21"/>
      <c r="B55" s="102" t="str">
        <f>B18</f>
        <v xml:space="preserve">Frais d’établissement </v>
      </c>
      <c r="C55" s="127">
        <f>C18</f>
        <v>0</v>
      </c>
      <c r="D55" s="127">
        <f t="shared" ref="D55:D65" si="1">IF(ISERROR($C55/$C39),0,$C55/$C39)</f>
        <v>0</v>
      </c>
      <c r="E55" s="127">
        <f t="shared" ref="E55:E65" si="2">IF($C55&gt;(SUM(D55)),IF(ISERROR($C55/$C39),"",$C55/$C39),0)</f>
        <v>0</v>
      </c>
      <c r="F55" s="127">
        <f t="shared" ref="F55:F65" si="3">IF($C55&gt;(SUM(D55:E55)),IF(ISERROR($C55/$C39),"",$C55/$C39),0)</f>
        <v>0</v>
      </c>
      <c r="G55" s="127">
        <f t="shared" ref="G55:G65" si="4">IF($C55&gt;(SUM(D55:F55)),IF(ISERROR($C55/$C39),"",$C55/$C39),0)</f>
        <v>0</v>
      </c>
      <c r="H55" s="127">
        <f t="shared" ref="H55:H65" si="5">IF($C55&gt;(SUM(D55:G55)),IF(ISERROR($C55/$C39),"",$C55/$C39),0)</f>
        <v>0</v>
      </c>
      <c r="I55" s="127">
        <f t="shared" ref="I55:I65" si="6">IF($C55&gt;(SUM(D55:H55)),IF(ISERROR($C55/$C39),"",$C55/$C39),0)</f>
        <v>0</v>
      </c>
      <c r="J55" s="127">
        <f t="shared" ref="J55:J65" si="7">IF($C55&gt;(SUM(D55:I55)),IF(ISERROR($C55/$C39),"",$C55/$C39),0)</f>
        <v>0</v>
      </c>
      <c r="K55" s="127">
        <f t="shared" ref="K55:K65" si="8">IF($C55&gt;(SUM(D55:J55)),IF(ISERROR($C55/$C39),"",$C55/$C39),0)</f>
        <v>0</v>
      </c>
      <c r="L55" s="127">
        <f t="shared" ref="L55:L65" si="9">IF($C55&gt;(SUM(D55:K55)),IF(ISERROR($C55/$C39),"",$C55/$C39),0)</f>
        <v>0</v>
      </c>
      <c r="M55" s="127">
        <f t="shared" ref="M55:M65" si="10">IF($C55&gt;(SUM(D55:L55)),IF(ISERROR($C55/$C39),"",$C55/$C39),0)</f>
        <v>0</v>
      </c>
    </row>
    <row r="56" spans="1:13" ht="19">
      <c r="A56" s="11"/>
      <c r="B56" s="102" t="str">
        <f t="shared" ref="B56:C60" si="11">B20</f>
        <v>Logiciels, formations</v>
      </c>
      <c r="C56" s="127">
        <f t="shared" si="11"/>
        <v>0</v>
      </c>
      <c r="D56" s="127">
        <f t="shared" si="1"/>
        <v>0</v>
      </c>
      <c r="E56" s="127">
        <f t="shared" si="2"/>
        <v>0</v>
      </c>
      <c r="F56" s="127">
        <f t="shared" si="3"/>
        <v>0</v>
      </c>
      <c r="G56" s="127">
        <f t="shared" si="4"/>
        <v>0</v>
      </c>
      <c r="H56" s="127">
        <f t="shared" si="5"/>
        <v>0</v>
      </c>
      <c r="I56" s="127">
        <f t="shared" si="6"/>
        <v>0</v>
      </c>
      <c r="J56" s="127">
        <f t="shared" si="7"/>
        <v>0</v>
      </c>
      <c r="K56" s="127">
        <f t="shared" si="8"/>
        <v>0</v>
      </c>
      <c r="L56" s="127">
        <f t="shared" si="9"/>
        <v>0</v>
      </c>
      <c r="M56" s="127">
        <f t="shared" si="10"/>
        <v>0</v>
      </c>
    </row>
    <row r="57" spans="1:13">
      <c r="B57" s="102" t="str">
        <f t="shared" si="11"/>
        <v>Dépôt marque, brevet, modèle</v>
      </c>
      <c r="C57" s="127">
        <f t="shared" si="11"/>
        <v>0</v>
      </c>
      <c r="D57" s="127">
        <f t="shared" si="1"/>
        <v>0</v>
      </c>
      <c r="E57" s="127">
        <f t="shared" si="2"/>
        <v>0</v>
      </c>
      <c r="F57" s="127">
        <f t="shared" si="3"/>
        <v>0</v>
      </c>
      <c r="G57" s="127">
        <f t="shared" si="4"/>
        <v>0</v>
      </c>
      <c r="H57" s="127">
        <f t="shared" si="5"/>
        <v>0</v>
      </c>
      <c r="I57" s="127">
        <f t="shared" si="6"/>
        <v>0</v>
      </c>
      <c r="J57" s="127">
        <f t="shared" si="7"/>
        <v>0</v>
      </c>
      <c r="K57" s="127">
        <f t="shared" si="8"/>
        <v>0</v>
      </c>
      <c r="L57" s="127">
        <f t="shared" si="9"/>
        <v>0</v>
      </c>
      <c r="M57" s="127">
        <f t="shared" si="10"/>
        <v>0</v>
      </c>
    </row>
    <row r="58" spans="1:13">
      <c r="B58" s="102" t="str">
        <f t="shared" si="11"/>
        <v>Droits d’entrée</v>
      </c>
      <c r="C58" s="127">
        <f t="shared" si="11"/>
        <v>0</v>
      </c>
      <c r="D58" s="127">
        <f t="shared" si="1"/>
        <v>0</v>
      </c>
      <c r="E58" s="127">
        <f t="shared" si="2"/>
        <v>0</v>
      </c>
      <c r="F58" s="127">
        <f t="shared" si="3"/>
        <v>0</v>
      </c>
      <c r="G58" s="127">
        <f t="shared" si="4"/>
        <v>0</v>
      </c>
      <c r="H58" s="127">
        <f t="shared" si="5"/>
        <v>0</v>
      </c>
      <c r="I58" s="127">
        <f t="shared" si="6"/>
        <v>0</v>
      </c>
      <c r="J58" s="127">
        <f t="shared" si="7"/>
        <v>0</v>
      </c>
      <c r="K58" s="127">
        <f t="shared" si="8"/>
        <v>0</v>
      </c>
      <c r="L58" s="127">
        <f t="shared" si="9"/>
        <v>0</v>
      </c>
      <c r="M58" s="127">
        <f t="shared" si="10"/>
        <v>0</v>
      </c>
    </row>
    <row r="59" spans="1:13">
      <c r="B59" s="102" t="str">
        <f t="shared" si="11"/>
        <v>Achat fonds de commerce ou parts</v>
      </c>
      <c r="C59" s="127">
        <f t="shared" si="11"/>
        <v>0</v>
      </c>
      <c r="D59" s="127">
        <f t="shared" si="1"/>
        <v>0</v>
      </c>
      <c r="E59" s="127">
        <f t="shared" si="2"/>
        <v>0</v>
      </c>
      <c r="F59" s="127">
        <f t="shared" si="3"/>
        <v>0</v>
      </c>
      <c r="G59" s="127">
        <f t="shared" si="4"/>
        <v>0</v>
      </c>
      <c r="H59" s="127">
        <f t="shared" si="5"/>
        <v>0</v>
      </c>
      <c r="I59" s="127">
        <f t="shared" si="6"/>
        <v>0</v>
      </c>
      <c r="J59" s="127">
        <f t="shared" si="7"/>
        <v>0</v>
      </c>
      <c r="K59" s="127">
        <f t="shared" si="8"/>
        <v>0</v>
      </c>
      <c r="L59" s="127">
        <f t="shared" si="9"/>
        <v>0</v>
      </c>
      <c r="M59" s="127">
        <f t="shared" si="10"/>
        <v>0</v>
      </c>
    </row>
    <row r="60" spans="1:13">
      <c r="B60" s="102" t="str">
        <f t="shared" si="11"/>
        <v>Droit au bail</v>
      </c>
      <c r="C60" s="127">
        <f t="shared" si="11"/>
        <v>0</v>
      </c>
      <c r="D60" s="127">
        <f t="shared" si="1"/>
        <v>0</v>
      </c>
      <c r="E60" s="127">
        <f t="shared" si="2"/>
        <v>0</v>
      </c>
      <c r="F60" s="127">
        <f t="shared" si="3"/>
        <v>0</v>
      </c>
      <c r="G60" s="127">
        <f t="shared" si="4"/>
        <v>0</v>
      </c>
      <c r="H60" s="127">
        <f t="shared" si="5"/>
        <v>0</v>
      </c>
      <c r="I60" s="127">
        <f t="shared" si="6"/>
        <v>0</v>
      </c>
      <c r="J60" s="127">
        <f t="shared" si="7"/>
        <v>0</v>
      </c>
      <c r="K60" s="127">
        <f t="shared" si="8"/>
        <v>0</v>
      </c>
      <c r="L60" s="127">
        <f t="shared" si="9"/>
        <v>0</v>
      </c>
      <c r="M60" s="127">
        <f t="shared" si="10"/>
        <v>0</v>
      </c>
    </row>
    <row r="61" spans="1:13">
      <c r="B61" s="102" t="str">
        <f t="shared" ref="B61:C65" si="12">B28</f>
        <v>Enseigne et éléments de communication</v>
      </c>
      <c r="C61" s="127">
        <f t="shared" si="12"/>
        <v>0</v>
      </c>
      <c r="D61" s="127">
        <f t="shared" si="1"/>
        <v>0</v>
      </c>
      <c r="E61" s="127">
        <f t="shared" si="2"/>
        <v>0</v>
      </c>
      <c r="F61" s="127">
        <f t="shared" si="3"/>
        <v>0</v>
      </c>
      <c r="G61" s="127">
        <f t="shared" si="4"/>
        <v>0</v>
      </c>
      <c r="H61" s="127">
        <f t="shared" si="5"/>
        <v>0</v>
      </c>
      <c r="I61" s="127">
        <f t="shared" si="6"/>
        <v>0</v>
      </c>
      <c r="J61" s="127">
        <f t="shared" si="7"/>
        <v>0</v>
      </c>
      <c r="K61" s="127">
        <f t="shared" si="8"/>
        <v>0</v>
      </c>
      <c r="L61" s="127">
        <f t="shared" si="9"/>
        <v>0</v>
      </c>
      <c r="M61" s="127">
        <f t="shared" si="10"/>
        <v>0</v>
      </c>
    </row>
    <row r="62" spans="1:13">
      <c r="B62" s="102" t="str">
        <f t="shared" si="12"/>
        <v>Achat immobilier</v>
      </c>
      <c r="C62" s="127">
        <f t="shared" si="12"/>
        <v>0</v>
      </c>
      <c r="D62" s="127">
        <f t="shared" si="1"/>
        <v>0</v>
      </c>
      <c r="E62" s="127">
        <f t="shared" si="2"/>
        <v>0</v>
      </c>
      <c r="F62" s="127">
        <f t="shared" si="3"/>
        <v>0</v>
      </c>
      <c r="G62" s="127">
        <f t="shared" si="4"/>
        <v>0</v>
      </c>
      <c r="H62" s="127">
        <f t="shared" si="5"/>
        <v>0</v>
      </c>
      <c r="I62" s="127">
        <f t="shared" si="6"/>
        <v>0</v>
      </c>
      <c r="J62" s="127">
        <f t="shared" si="7"/>
        <v>0</v>
      </c>
      <c r="K62" s="127">
        <f t="shared" si="8"/>
        <v>0</v>
      </c>
      <c r="L62" s="127">
        <f t="shared" si="9"/>
        <v>0</v>
      </c>
      <c r="M62" s="127">
        <f t="shared" si="10"/>
        <v>0</v>
      </c>
    </row>
    <row r="63" spans="1:13">
      <c r="B63" s="102" t="str">
        <f t="shared" si="12"/>
        <v>Travaux et aménagements</v>
      </c>
      <c r="C63" s="127">
        <f t="shared" si="12"/>
        <v>0</v>
      </c>
      <c r="D63" s="127">
        <f t="shared" si="1"/>
        <v>0</v>
      </c>
      <c r="E63" s="127">
        <f t="shared" si="2"/>
        <v>0</v>
      </c>
      <c r="F63" s="127">
        <f t="shared" si="3"/>
        <v>0</v>
      </c>
      <c r="G63" s="127">
        <f t="shared" si="4"/>
        <v>0</v>
      </c>
      <c r="H63" s="127">
        <f t="shared" si="5"/>
        <v>0</v>
      </c>
      <c r="I63" s="127">
        <f t="shared" si="6"/>
        <v>0</v>
      </c>
      <c r="J63" s="127">
        <f t="shared" si="7"/>
        <v>0</v>
      </c>
      <c r="K63" s="127">
        <f t="shared" si="8"/>
        <v>0</v>
      </c>
      <c r="L63" s="127">
        <f t="shared" si="9"/>
        <v>0</v>
      </c>
      <c r="M63" s="127">
        <f t="shared" si="10"/>
        <v>0</v>
      </c>
    </row>
    <row r="64" spans="1:13">
      <c r="B64" s="102" t="str">
        <f t="shared" si="12"/>
        <v>Matériel industriel</v>
      </c>
      <c r="C64" s="127">
        <f t="shared" si="12"/>
        <v>0</v>
      </c>
      <c r="D64" s="127">
        <f t="shared" si="1"/>
        <v>0</v>
      </c>
      <c r="E64" s="127">
        <f t="shared" si="2"/>
        <v>0</v>
      </c>
      <c r="F64" s="127">
        <f t="shared" si="3"/>
        <v>0</v>
      </c>
      <c r="G64" s="127">
        <f t="shared" si="4"/>
        <v>0</v>
      </c>
      <c r="H64" s="127">
        <f t="shared" si="5"/>
        <v>0</v>
      </c>
      <c r="I64" s="127">
        <f t="shared" si="6"/>
        <v>0</v>
      </c>
      <c r="J64" s="127">
        <f t="shared" si="7"/>
        <v>0</v>
      </c>
      <c r="K64" s="127">
        <f t="shared" si="8"/>
        <v>0</v>
      </c>
      <c r="L64" s="127">
        <f t="shared" si="9"/>
        <v>0</v>
      </c>
      <c r="M64" s="127">
        <f t="shared" si="10"/>
        <v>0</v>
      </c>
    </row>
    <row r="65" spans="2:13">
      <c r="B65" s="102" t="str">
        <f t="shared" si="12"/>
        <v>Matériel de bureau</v>
      </c>
      <c r="C65" s="127">
        <f t="shared" si="12"/>
        <v>0</v>
      </c>
      <c r="D65" s="127">
        <f t="shared" si="1"/>
        <v>0</v>
      </c>
      <c r="E65" s="127">
        <f t="shared" si="2"/>
        <v>0</v>
      </c>
      <c r="F65" s="127">
        <f t="shared" si="3"/>
        <v>0</v>
      </c>
      <c r="G65" s="127">
        <f t="shared" si="4"/>
        <v>0</v>
      </c>
      <c r="H65" s="127">
        <f t="shared" si="5"/>
        <v>0</v>
      </c>
      <c r="I65" s="127">
        <f t="shared" si="6"/>
        <v>0</v>
      </c>
      <c r="J65" s="127">
        <f t="shared" si="7"/>
        <v>0</v>
      </c>
      <c r="K65" s="127">
        <f t="shared" si="8"/>
        <v>0</v>
      </c>
      <c r="L65" s="127">
        <f t="shared" si="9"/>
        <v>0</v>
      </c>
      <c r="M65" s="127">
        <f t="shared" si="10"/>
        <v>0</v>
      </c>
    </row>
    <row r="66" spans="2:13">
      <c r="B66" s="103" t="s">
        <v>168</v>
      </c>
      <c r="C66" s="127">
        <f t="shared" ref="C66:M66" si="13">SUM(C55:C65)</f>
        <v>0</v>
      </c>
      <c r="D66" s="127">
        <f t="shared" si="13"/>
        <v>0</v>
      </c>
      <c r="E66" s="127">
        <f t="shared" si="13"/>
        <v>0</v>
      </c>
      <c r="F66" s="127">
        <f t="shared" si="13"/>
        <v>0</v>
      </c>
      <c r="G66" s="127">
        <f t="shared" si="13"/>
        <v>0</v>
      </c>
      <c r="H66" s="127">
        <f t="shared" si="13"/>
        <v>0</v>
      </c>
      <c r="I66" s="127">
        <f t="shared" si="13"/>
        <v>0</v>
      </c>
      <c r="J66" s="127">
        <f t="shared" si="13"/>
        <v>0</v>
      </c>
      <c r="K66" s="127">
        <f t="shared" si="13"/>
        <v>0</v>
      </c>
      <c r="L66" s="127">
        <f t="shared" si="13"/>
        <v>0</v>
      </c>
      <c r="M66" s="127">
        <f t="shared" si="13"/>
        <v>0</v>
      </c>
    </row>
    <row r="69" spans="2:13" ht="21">
      <c r="B69" s="131" t="s">
        <v>173</v>
      </c>
    </row>
    <row r="71" spans="2:13">
      <c r="B71" s="82" t="s">
        <v>126</v>
      </c>
      <c r="C71" s="82" t="s">
        <v>156</v>
      </c>
      <c r="D71" s="83" t="s">
        <v>157</v>
      </c>
      <c r="E71" s="83" t="s">
        <v>158</v>
      </c>
      <c r="F71" s="82" t="s">
        <v>159</v>
      </c>
      <c r="G71" s="82" t="s">
        <v>160</v>
      </c>
      <c r="H71" s="84" t="s">
        <v>161</v>
      </c>
      <c r="I71" s="84" t="s">
        <v>162</v>
      </c>
      <c r="J71" s="84" t="s">
        <v>163</v>
      </c>
      <c r="K71" s="86" t="s">
        <v>164</v>
      </c>
      <c r="L71" s="84" t="s">
        <v>165</v>
      </c>
    </row>
    <row r="72" spans="2:13">
      <c r="B72" s="102" t="s">
        <v>127</v>
      </c>
      <c r="C72" s="123">
        <f>IF(ISERROR((PMT(H9/12,I9,G9))*-1),0,(PMT(H9/12,I9,G9))*-1)</f>
        <v>0</v>
      </c>
      <c r="D72" s="124">
        <f t="shared" ref="D72:D73" si="14">C72*I9</f>
        <v>0</v>
      </c>
      <c r="E72" s="125">
        <f>IF(ISERROR(G9/I9),0,G9/I9)</f>
        <v>0</v>
      </c>
      <c r="F72" s="124">
        <f>C72-E72</f>
        <v>0</v>
      </c>
      <c r="G72" s="123">
        <f>F72*I9</f>
        <v>0</v>
      </c>
      <c r="H72" s="126">
        <f>IF($I9&gt;12,$F72*12,$F72*$I9)</f>
        <v>0</v>
      </c>
      <c r="I72" s="126">
        <f t="shared" ref="I72:I73" si="15">IF($I9-12&lt;0,0,IF($I9&gt;24,$F72*12,($I9-12)*$F72))</f>
        <v>0</v>
      </c>
      <c r="J72" s="126">
        <f t="shared" ref="J72:J73" si="16">IF($I9-24&lt;0,0,IF($I9&gt;36,$F72*12,($I9-24)*$F72))</f>
        <v>0</v>
      </c>
      <c r="K72" s="126">
        <f t="shared" ref="K72:K73" si="17">IF($I9-36&lt;0,0,IF($I9&gt;48,$F72*12,($I9-36)*$F72))</f>
        <v>0</v>
      </c>
      <c r="L72" s="126">
        <f t="shared" ref="L72:L73" si="18">IF($I9-48&lt;0,0,IF($I9&gt;60,$F72*12,($I9-48)*$F72))</f>
        <v>0</v>
      </c>
    </row>
    <row r="73" spans="2:13">
      <c r="B73" s="102" t="s">
        <v>128</v>
      </c>
      <c r="C73" s="123">
        <f t="shared" ref="C73:C74" si="19">IF(ISERROR((PMT(H10/12,I10,G10))*-1),0,(PMT(H10/12,I10,G10))*-1)</f>
        <v>0</v>
      </c>
      <c r="D73" s="124">
        <f t="shared" si="14"/>
        <v>0</v>
      </c>
      <c r="E73" s="125">
        <f t="shared" ref="E73:E74" si="20">IF(ISERROR(G10/I10),0,G10/I10)</f>
        <v>0</v>
      </c>
      <c r="F73" s="124">
        <f t="shared" ref="F73:F74" si="21">C73-E73</f>
        <v>0</v>
      </c>
      <c r="G73" s="123">
        <f t="shared" ref="G73:G74" si="22">F73*I10</f>
        <v>0</v>
      </c>
      <c r="H73" s="126">
        <f>IF($I10&gt;12,$F73*12,$F73*$I10)</f>
        <v>0</v>
      </c>
      <c r="I73" s="126">
        <f t="shared" si="15"/>
        <v>0</v>
      </c>
      <c r="J73" s="126">
        <f t="shared" si="16"/>
        <v>0</v>
      </c>
      <c r="K73" s="126">
        <f t="shared" si="17"/>
        <v>0</v>
      </c>
      <c r="L73" s="126">
        <f t="shared" si="18"/>
        <v>0</v>
      </c>
    </row>
    <row r="74" spans="2:13">
      <c r="B74" s="102" t="s">
        <v>129</v>
      </c>
      <c r="C74" s="123">
        <f t="shared" si="19"/>
        <v>0</v>
      </c>
      <c r="D74" s="124">
        <f>C74*I11</f>
        <v>0</v>
      </c>
      <c r="E74" s="125">
        <f t="shared" si="20"/>
        <v>0</v>
      </c>
      <c r="F74" s="124">
        <f t="shared" si="21"/>
        <v>0</v>
      </c>
      <c r="G74" s="123">
        <f t="shared" si="22"/>
        <v>0</v>
      </c>
      <c r="H74" s="126">
        <f t="shared" ref="H74" si="23">IF($I11&gt;12,$F74*12,$F74*$I11)</f>
        <v>0</v>
      </c>
      <c r="I74" s="126">
        <f>IF($I11-12&lt;0,0,IF($I11&gt;24,$F74*12,($I11-12)*$F74))</f>
        <v>0</v>
      </c>
      <c r="J74" s="126">
        <f>IF($I11-24&lt;0,0,IF($I11&gt;36,$F74*12,($I11-24)*$F74))</f>
        <v>0</v>
      </c>
      <c r="K74" s="126">
        <f>IF($I11-36&lt;0,0,IF($I11&gt;48,$F74*12,($I11-36)*$F74))</f>
        <v>0</v>
      </c>
      <c r="L74" s="126">
        <f>IF($I11-48&lt;0,0,IF($I11&gt;60,$F74*12,($I11-48)*$F74))</f>
        <v>0</v>
      </c>
    </row>
    <row r="76" spans="2:13" ht="23.25" customHeight="1">
      <c r="B76" s="85" t="s">
        <v>174</v>
      </c>
      <c r="C76" s="84" t="s">
        <v>2</v>
      </c>
      <c r="D76" s="84" t="s">
        <v>3</v>
      </c>
      <c r="E76" s="84" t="s">
        <v>4</v>
      </c>
      <c r="F76" s="84" t="s">
        <v>42</v>
      </c>
      <c r="G76" s="84" t="s">
        <v>106</v>
      </c>
    </row>
    <row r="77" spans="2:13" ht="20.25" customHeight="1">
      <c r="B77" s="102" t="s">
        <v>127</v>
      </c>
      <c r="C77" s="116">
        <f>IF($I9&gt;12,$E72*12,$E72*$I9)</f>
        <v>0</v>
      </c>
      <c r="D77" s="116">
        <f>IF($I9-12&lt;0,0,IF($I9&gt;24,$E72*12,($I9-12)*$E72))</f>
        <v>0</v>
      </c>
      <c r="E77" s="116">
        <f>IF($I9-24&lt;0,0,IF($I9&gt;36,$E72*12,($I9-24)*$E72))</f>
        <v>0</v>
      </c>
      <c r="F77" s="116">
        <f>IF($I9-36&lt;0,0,IF($I9&gt;48,$E72*12,($I9-36)*$E72))</f>
        <v>0</v>
      </c>
      <c r="G77" s="116">
        <f>IF($I9-48&lt;0,0,IF($I9&gt;60,$E72*12,($I9-48)*$E72))</f>
        <v>0</v>
      </c>
    </row>
    <row r="78" spans="2:13">
      <c r="B78" s="102" t="s">
        <v>128</v>
      </c>
      <c r="C78" s="116">
        <f t="shared" ref="C78:C79" si="24">IF($I10&gt;12,$E73*12,$E73*$I10)</f>
        <v>0</v>
      </c>
      <c r="D78" s="116">
        <f t="shared" ref="D78:D79" si="25">IF($I10-12&lt;0,0,IF($I10&gt;24,$E73*12,($I10-12)*$E73))</f>
        <v>0</v>
      </c>
      <c r="E78" s="116">
        <f t="shared" ref="E78:E79" si="26">IF($I10-24&lt;0,0,IF($I10&gt;36,$E73*12,($I10-24)*$E73))</f>
        <v>0</v>
      </c>
      <c r="F78" s="116">
        <f t="shared" ref="F78:F79" si="27">IF($I10-36&lt;0,0,IF($I10&gt;48,$E73*12,($I10-36)*$E73))</f>
        <v>0</v>
      </c>
      <c r="G78" s="116">
        <f t="shared" ref="G78:G79" si="28">IF($I10-48&lt;0,0,IF($I10&gt;60,$E73*12,($I10-48)*$E73))</f>
        <v>0</v>
      </c>
    </row>
    <row r="79" spans="2:13">
      <c r="B79" s="102" t="s">
        <v>129</v>
      </c>
      <c r="C79" s="116">
        <f t="shared" si="24"/>
        <v>0</v>
      </c>
      <c r="D79" s="116">
        <f t="shared" si="25"/>
        <v>0</v>
      </c>
      <c r="E79" s="116">
        <f t="shared" si="26"/>
        <v>0</v>
      </c>
      <c r="F79" s="116">
        <f t="shared" si="27"/>
        <v>0</v>
      </c>
      <c r="G79" s="116">
        <f t="shared" si="28"/>
        <v>0</v>
      </c>
    </row>
    <row r="80" spans="2:13">
      <c r="B80" s="103" t="s">
        <v>168</v>
      </c>
      <c r="C80" s="116">
        <f>SUM(C77:C79)</f>
        <v>0</v>
      </c>
      <c r="D80" s="116">
        <f>SUM(D77:D79)</f>
        <v>0</v>
      </c>
      <c r="E80" s="116">
        <f>SUM(E77:E79)</f>
        <v>0</v>
      </c>
      <c r="F80" s="116">
        <f>SUM(F77:F79)</f>
        <v>0</v>
      </c>
      <c r="G80" s="116">
        <f>SUM(G77:G79)</f>
        <v>0</v>
      </c>
    </row>
    <row r="83" spans="2:13" ht="21">
      <c r="B83" s="132" t="s">
        <v>79</v>
      </c>
      <c r="C83" s="37"/>
      <c r="D83" s="20"/>
      <c r="E83" s="20"/>
      <c r="F83" s="20"/>
    </row>
    <row r="84" spans="2:13">
      <c r="B84" s="38" t="s">
        <v>169</v>
      </c>
      <c r="C84" s="38"/>
      <c r="D84" s="20"/>
      <c r="E84" s="20"/>
      <c r="F84" s="20"/>
    </row>
    <row r="85" spans="2:13">
      <c r="L85" s="40"/>
    </row>
    <row r="86" spans="2:13">
      <c r="F86" s="20"/>
      <c r="L86" s="39"/>
      <c r="M86" s="40"/>
    </row>
    <row r="87" spans="2:13" ht="32">
      <c r="B87" s="81" t="s">
        <v>170</v>
      </c>
      <c r="C87" s="80" t="s">
        <v>80</v>
      </c>
      <c r="D87" s="80" t="s">
        <v>81</v>
      </c>
      <c r="E87" s="80" t="s">
        <v>82</v>
      </c>
      <c r="F87" s="20"/>
      <c r="G87" s="81" t="s">
        <v>171</v>
      </c>
      <c r="H87" s="80" t="s">
        <v>80</v>
      </c>
      <c r="I87" s="80" t="s">
        <v>81</v>
      </c>
      <c r="J87" s="80" t="s">
        <v>82</v>
      </c>
      <c r="L87" s="35"/>
      <c r="M87" s="39"/>
    </row>
    <row r="88" spans="2:13">
      <c r="B88" s="113" t="s">
        <v>83</v>
      </c>
      <c r="C88" s="90"/>
      <c r="D88" s="88"/>
      <c r="E88" s="162">
        <f t="shared" ref="E88:E99" si="29">C88*D88</f>
        <v>0</v>
      </c>
      <c r="F88" s="20"/>
      <c r="G88" s="115" t="s">
        <v>83</v>
      </c>
      <c r="H88" s="90"/>
      <c r="I88" s="88"/>
      <c r="J88" s="162">
        <f>H88*I88</f>
        <v>0</v>
      </c>
      <c r="L88" s="35"/>
      <c r="M88" s="35"/>
    </row>
    <row r="89" spans="2:13">
      <c r="B89" s="113" t="s">
        <v>84</v>
      </c>
      <c r="C89" s="90"/>
      <c r="D89" s="88"/>
      <c r="E89" s="162">
        <f t="shared" si="29"/>
        <v>0</v>
      </c>
      <c r="F89" s="20"/>
      <c r="G89" s="115" t="s">
        <v>84</v>
      </c>
      <c r="H89" s="90"/>
      <c r="I89" s="88"/>
      <c r="J89" s="162">
        <f t="shared" ref="J89:J99" si="30">H89*I89</f>
        <v>0</v>
      </c>
      <c r="L89" s="35"/>
      <c r="M89" s="35"/>
    </row>
    <row r="90" spans="2:13">
      <c r="B90" s="113" t="s">
        <v>85</v>
      </c>
      <c r="C90" s="90"/>
      <c r="D90" s="88"/>
      <c r="E90" s="162">
        <f t="shared" si="29"/>
        <v>0</v>
      </c>
      <c r="F90" s="20"/>
      <c r="G90" s="115" t="s">
        <v>85</v>
      </c>
      <c r="H90" s="90"/>
      <c r="I90" s="88"/>
      <c r="J90" s="162">
        <f t="shared" si="30"/>
        <v>0</v>
      </c>
      <c r="L90" s="35"/>
      <c r="M90" s="35"/>
    </row>
    <row r="91" spans="2:13">
      <c r="B91" s="113" t="s">
        <v>86</v>
      </c>
      <c r="C91" s="90"/>
      <c r="D91" s="88"/>
      <c r="E91" s="162">
        <f t="shared" si="29"/>
        <v>0</v>
      </c>
      <c r="F91" s="20"/>
      <c r="G91" s="115" t="s">
        <v>86</v>
      </c>
      <c r="H91" s="90"/>
      <c r="I91" s="88"/>
      <c r="J91" s="162">
        <f t="shared" si="30"/>
        <v>0</v>
      </c>
      <c r="L91" s="35"/>
      <c r="M91" s="35"/>
    </row>
    <row r="92" spans="2:13">
      <c r="B92" s="113" t="s">
        <v>87</v>
      </c>
      <c r="C92" s="90"/>
      <c r="D92" s="88"/>
      <c r="E92" s="162">
        <f t="shared" si="29"/>
        <v>0</v>
      </c>
      <c r="F92" s="20"/>
      <c r="G92" s="115" t="s">
        <v>87</v>
      </c>
      <c r="H92" s="90"/>
      <c r="I92" s="88"/>
      <c r="J92" s="162">
        <f t="shared" si="30"/>
        <v>0</v>
      </c>
      <c r="L92" s="35"/>
      <c r="M92" s="35"/>
    </row>
    <row r="93" spans="2:13">
      <c r="B93" s="113" t="s">
        <v>88</v>
      </c>
      <c r="C93" s="90"/>
      <c r="D93" s="88"/>
      <c r="E93" s="162">
        <f t="shared" si="29"/>
        <v>0</v>
      </c>
      <c r="F93" s="20"/>
      <c r="G93" s="115" t="s">
        <v>88</v>
      </c>
      <c r="H93" s="90"/>
      <c r="I93" s="88"/>
      <c r="J93" s="162">
        <f t="shared" si="30"/>
        <v>0</v>
      </c>
      <c r="L93" s="35"/>
      <c r="M93" s="35"/>
    </row>
    <row r="94" spans="2:13">
      <c r="B94" s="113" t="s">
        <v>89</v>
      </c>
      <c r="C94" s="90"/>
      <c r="D94" s="88"/>
      <c r="E94" s="162">
        <f t="shared" si="29"/>
        <v>0</v>
      </c>
      <c r="F94" s="20"/>
      <c r="G94" s="115" t="s">
        <v>89</v>
      </c>
      <c r="H94" s="90"/>
      <c r="I94" s="88"/>
      <c r="J94" s="162">
        <f t="shared" si="30"/>
        <v>0</v>
      </c>
      <c r="L94" s="39"/>
      <c r="M94" s="35"/>
    </row>
    <row r="95" spans="2:13">
      <c r="B95" s="113" t="s">
        <v>90</v>
      </c>
      <c r="C95" s="90"/>
      <c r="D95" s="88"/>
      <c r="E95" s="162">
        <f t="shared" si="29"/>
        <v>0</v>
      </c>
      <c r="G95" s="115" t="s">
        <v>90</v>
      </c>
      <c r="H95" s="90"/>
      <c r="I95" s="88"/>
      <c r="J95" s="162">
        <f t="shared" si="30"/>
        <v>0</v>
      </c>
      <c r="M95" s="39"/>
    </row>
    <row r="96" spans="2:13">
      <c r="B96" s="113" t="s">
        <v>91</v>
      </c>
      <c r="C96" s="90"/>
      <c r="D96" s="88"/>
      <c r="E96" s="162">
        <f t="shared" si="29"/>
        <v>0</v>
      </c>
      <c r="G96" s="115" t="s">
        <v>91</v>
      </c>
      <c r="H96" s="90"/>
      <c r="I96" s="88"/>
      <c r="J96" s="162">
        <f t="shared" si="30"/>
        <v>0</v>
      </c>
    </row>
    <row r="97" spans="2:13">
      <c r="B97" s="113" t="s">
        <v>92</v>
      </c>
      <c r="C97" s="90"/>
      <c r="D97" s="88"/>
      <c r="E97" s="162">
        <f t="shared" si="29"/>
        <v>0</v>
      </c>
      <c r="G97" s="115" t="s">
        <v>92</v>
      </c>
      <c r="H97" s="90"/>
      <c r="I97" s="88"/>
      <c r="J97" s="162">
        <f t="shared" si="30"/>
        <v>0</v>
      </c>
    </row>
    <row r="98" spans="2:13" ht="21" customHeight="1">
      <c r="B98" s="113" t="s">
        <v>93</v>
      </c>
      <c r="C98" s="90"/>
      <c r="D98" s="88"/>
      <c r="E98" s="162">
        <f t="shared" si="29"/>
        <v>0</v>
      </c>
      <c r="G98" s="115" t="s">
        <v>93</v>
      </c>
      <c r="H98" s="90"/>
      <c r="I98" s="88"/>
      <c r="J98" s="162">
        <f t="shared" si="30"/>
        <v>0</v>
      </c>
    </row>
    <row r="99" spans="2:13">
      <c r="B99" s="113" t="s">
        <v>94</v>
      </c>
      <c r="C99" s="90"/>
      <c r="D99" s="88"/>
      <c r="E99" s="162">
        <f t="shared" si="29"/>
        <v>0</v>
      </c>
      <c r="G99" s="115" t="s">
        <v>94</v>
      </c>
      <c r="H99" s="91"/>
      <c r="I99" s="88"/>
      <c r="J99" s="162">
        <f t="shared" si="30"/>
        <v>0</v>
      </c>
      <c r="L99" s="20"/>
    </row>
    <row r="100" spans="2:13">
      <c r="B100" s="114" t="s">
        <v>56</v>
      </c>
      <c r="C100" s="139">
        <f>SUM(C88:C99)</f>
        <v>0</v>
      </c>
      <c r="D100" s="127">
        <f>SUM(D88:D99)</f>
        <v>0</v>
      </c>
      <c r="E100" s="127">
        <f>SUM(E88:E99)</f>
        <v>0</v>
      </c>
      <c r="G100" s="103" t="s">
        <v>56</v>
      </c>
      <c r="H100" s="139">
        <f>SUM(H88:H99)</f>
        <v>0</v>
      </c>
      <c r="I100" s="127">
        <f t="shared" ref="I100:J100" si="31">SUM(I88:I99)</f>
        <v>0</v>
      </c>
      <c r="J100" s="127">
        <f t="shared" si="31"/>
        <v>0</v>
      </c>
      <c r="L100" s="20"/>
      <c r="M100" s="20"/>
    </row>
    <row r="101" spans="2:13">
      <c r="L101" s="20"/>
      <c r="M101" s="20"/>
    </row>
    <row r="102" spans="2:13">
      <c r="L102" s="20"/>
      <c r="M102" s="20"/>
    </row>
    <row r="103" spans="2:13">
      <c r="B103" s="117" t="s">
        <v>96</v>
      </c>
      <c r="C103" s="118"/>
      <c r="D103" s="119"/>
      <c r="E103" s="74"/>
      <c r="G103" s="117" t="s">
        <v>96</v>
      </c>
      <c r="H103" s="120"/>
      <c r="I103" s="121"/>
      <c r="J103" s="74"/>
      <c r="L103" s="20"/>
      <c r="M103" s="20"/>
    </row>
    <row r="104" spans="2:13">
      <c r="B104" s="117" t="s">
        <v>97</v>
      </c>
      <c r="C104" s="118"/>
      <c r="D104" s="119"/>
      <c r="E104" s="74"/>
      <c r="G104" s="117" t="s">
        <v>97</v>
      </c>
      <c r="H104" s="120"/>
      <c r="I104" s="121"/>
      <c r="J104" s="74"/>
      <c r="L104" s="20"/>
      <c r="M104" s="20"/>
    </row>
    <row r="105" spans="2:13">
      <c r="B105" s="117" t="s">
        <v>98</v>
      </c>
      <c r="C105" s="118"/>
      <c r="D105" s="119"/>
      <c r="E105" s="74"/>
      <c r="G105" s="117" t="s">
        <v>98</v>
      </c>
      <c r="H105" s="120"/>
      <c r="I105" s="121"/>
      <c r="J105" s="74"/>
      <c r="L105" s="20"/>
      <c r="M105" s="20"/>
    </row>
    <row r="106" spans="2:13">
      <c r="B106" s="117" t="s">
        <v>99</v>
      </c>
      <c r="C106" s="118"/>
      <c r="D106" s="119"/>
      <c r="E106" s="74"/>
      <c r="G106" s="117" t="s">
        <v>99</v>
      </c>
      <c r="H106" s="120"/>
      <c r="I106" s="121"/>
      <c r="J106" s="74"/>
      <c r="L106" s="20"/>
      <c r="M106" s="20"/>
    </row>
    <row r="107" spans="2:13">
      <c r="L107" s="20"/>
      <c r="M107" s="20"/>
    </row>
    <row r="108" spans="2:13" ht="21">
      <c r="B108" s="131" t="s">
        <v>110</v>
      </c>
      <c r="L108" s="20"/>
      <c r="M108" s="20"/>
    </row>
    <row r="109" spans="2:13">
      <c r="B109" s="32"/>
      <c r="C109" s="32"/>
      <c r="D109" s="32"/>
      <c r="E109" s="32"/>
      <c r="L109" s="20"/>
      <c r="M109" s="20"/>
    </row>
    <row r="110" spans="2:13">
      <c r="B110" s="322" t="s">
        <v>100</v>
      </c>
      <c r="C110" s="323"/>
      <c r="D110" s="74"/>
      <c r="E110" s="33" t="s">
        <v>101</v>
      </c>
      <c r="L110" s="20"/>
      <c r="M110" s="20"/>
    </row>
    <row r="111" spans="2:13" ht="15.75" customHeight="1">
      <c r="L111" s="20"/>
      <c r="M111" s="20"/>
    </row>
    <row r="112" spans="2:13" ht="15.75" customHeight="1">
      <c r="K112" s="40"/>
      <c r="L112" s="20"/>
      <c r="M112" s="20"/>
    </row>
    <row r="113" spans="1:15" ht="15.75" customHeight="1">
      <c r="B113" s="131" t="s">
        <v>111</v>
      </c>
      <c r="K113" s="39"/>
      <c r="L113" s="20"/>
      <c r="M113" s="20"/>
    </row>
    <row r="114" spans="1:15">
      <c r="K114" s="35"/>
      <c r="L114" s="20"/>
      <c r="M114" s="20"/>
    </row>
    <row r="115" spans="1:15" ht="26">
      <c r="B115" s="320" t="s">
        <v>102</v>
      </c>
      <c r="C115" s="321"/>
      <c r="D115" s="106"/>
      <c r="E115" s="33" t="s">
        <v>103</v>
      </c>
      <c r="H115" s="34"/>
      <c r="K115" s="35"/>
      <c r="L115" s="20"/>
      <c r="M115" s="20"/>
    </row>
    <row r="116" spans="1:15" ht="26">
      <c r="B116" s="320" t="s">
        <v>104</v>
      </c>
      <c r="C116" s="321"/>
      <c r="D116" s="106"/>
      <c r="E116" s="33" t="s">
        <v>105</v>
      </c>
      <c r="H116" s="34"/>
      <c r="O116" s="34"/>
    </row>
    <row r="117" spans="1:15" ht="26">
      <c r="H117" s="34"/>
      <c r="L117" s="20"/>
      <c r="M117" s="20"/>
    </row>
    <row r="118" spans="1:15" ht="26">
      <c r="A118" s="21"/>
      <c r="B118" s="131" t="s">
        <v>175</v>
      </c>
      <c r="H118" s="34"/>
      <c r="L118" s="20"/>
      <c r="M118" s="20"/>
    </row>
    <row r="119" spans="1:15" ht="26">
      <c r="A119" s="11"/>
      <c r="H119" s="34"/>
      <c r="L119" s="20"/>
      <c r="M119" s="20"/>
    </row>
    <row r="120" spans="1:15" ht="17">
      <c r="B120" s="101" t="s">
        <v>183</v>
      </c>
      <c r="C120" s="79" t="s">
        <v>2</v>
      </c>
      <c r="D120" s="79" t="s">
        <v>3</v>
      </c>
      <c r="E120" s="79" t="s">
        <v>4</v>
      </c>
      <c r="F120" s="79" t="s">
        <v>42</v>
      </c>
      <c r="G120" s="79" t="s">
        <v>106</v>
      </c>
      <c r="J120" s="20"/>
      <c r="K120" s="20"/>
      <c r="L120" s="20"/>
    </row>
    <row r="121" spans="1:15" ht="17">
      <c r="B121" s="122" t="s">
        <v>184</v>
      </c>
      <c r="C121" s="96"/>
      <c r="D121" s="96"/>
      <c r="E121" s="96"/>
      <c r="F121" s="96"/>
      <c r="G121" s="96"/>
      <c r="I121" s="92"/>
      <c r="J121" s="92"/>
      <c r="K121" s="92"/>
      <c r="L121" s="92"/>
      <c r="M121" s="92"/>
    </row>
    <row r="122" spans="1:15" ht="17">
      <c r="B122" s="122" t="s">
        <v>207</v>
      </c>
      <c r="C122" s="318">
        <v>0.22</v>
      </c>
      <c r="D122" s="318">
        <v>0.22</v>
      </c>
      <c r="E122" s="318">
        <v>0.22</v>
      </c>
      <c r="F122" s="318">
        <v>0.22</v>
      </c>
      <c r="G122" s="318">
        <v>0.22</v>
      </c>
      <c r="J122" s="20"/>
      <c r="K122" s="20"/>
      <c r="L122" s="20"/>
    </row>
    <row r="123" spans="1:15" ht="17">
      <c r="B123" s="122" t="s">
        <v>185</v>
      </c>
      <c r="C123" s="318">
        <v>0.42</v>
      </c>
      <c r="D123" s="318">
        <v>0.42</v>
      </c>
      <c r="E123" s="318">
        <v>0.42</v>
      </c>
      <c r="F123" s="318">
        <v>0.42</v>
      </c>
      <c r="G123" s="318">
        <v>0.42</v>
      </c>
      <c r="J123" s="39"/>
      <c r="K123" s="20"/>
      <c r="L123" s="20"/>
      <c r="M123" s="20"/>
    </row>
    <row r="124" spans="1:15" ht="17">
      <c r="B124" s="101" t="s">
        <v>182</v>
      </c>
      <c r="C124" s="79" t="s">
        <v>2</v>
      </c>
      <c r="D124" s="79" t="s">
        <v>3</v>
      </c>
      <c r="E124" s="79" t="s">
        <v>4</v>
      </c>
      <c r="F124" s="79" t="s">
        <v>42</v>
      </c>
      <c r="G124" s="79" t="s">
        <v>106</v>
      </c>
      <c r="J124" s="35"/>
      <c r="K124" s="20"/>
      <c r="L124" s="20"/>
      <c r="M124" s="20"/>
    </row>
    <row r="125" spans="1:15" ht="17">
      <c r="B125" s="122" t="s">
        <v>184</v>
      </c>
      <c r="C125" s="96"/>
      <c r="D125" s="96"/>
      <c r="E125" s="96"/>
      <c r="F125" s="96"/>
      <c r="G125" s="96"/>
      <c r="J125" s="35"/>
      <c r="K125" s="20"/>
      <c r="L125" s="20"/>
      <c r="M125" s="20"/>
    </row>
    <row r="126" spans="1:15" ht="18" customHeight="1">
      <c r="B126" s="122" t="s">
        <v>208</v>
      </c>
      <c r="C126" s="318" t="str">
        <f>IF($C$12="Assimilé Salarié",22%, "")</f>
        <v/>
      </c>
      <c r="D126" s="318" t="str">
        <f t="shared" ref="D126:G126" si="32">IF($C$12="Assimilé Salarié",22%, "")</f>
        <v/>
      </c>
      <c r="E126" s="318" t="str">
        <f t="shared" si="32"/>
        <v/>
      </c>
      <c r="F126" s="318" t="str">
        <f t="shared" si="32"/>
        <v/>
      </c>
      <c r="G126" s="318" t="str">
        <f t="shared" si="32"/>
        <v/>
      </c>
      <c r="J126" s="35"/>
      <c r="K126" s="20"/>
      <c r="L126" s="20"/>
      <c r="M126" s="20"/>
    </row>
    <row r="127" spans="1:15" ht="17">
      <c r="B127" s="122" t="s">
        <v>185</v>
      </c>
      <c r="C127" s="318" t="str">
        <f>IF($C$12="Assimilé Salarié",45%, "")</f>
        <v/>
      </c>
      <c r="D127" s="318" t="str">
        <f t="shared" ref="D127:G127" si="33">IF($C$12="Assimilé Salarié",45%, "")</f>
        <v/>
      </c>
      <c r="E127" s="318" t="str">
        <f t="shared" si="33"/>
        <v/>
      </c>
      <c r="F127" s="318" t="str">
        <f t="shared" si="33"/>
        <v/>
      </c>
      <c r="G127" s="318" t="str">
        <f t="shared" si="33"/>
        <v/>
      </c>
      <c r="I127" s="35"/>
      <c r="J127" s="35"/>
      <c r="K127" s="20"/>
      <c r="L127" s="20"/>
      <c r="M127" s="20"/>
    </row>
    <row r="128" spans="1:15">
      <c r="B128" s="312" t="s">
        <v>302</v>
      </c>
      <c r="C128" s="318">
        <f>IF($C$12="TNS simplifié",22%,IF($C$12="TNS",44%,""))</f>
        <v>0.44</v>
      </c>
      <c r="D128" s="318">
        <f t="shared" ref="D128:G128" si="34">IF($C$12="TNS simplifié",22%,IF($C$12="TNS",44%,""))</f>
        <v>0.44</v>
      </c>
      <c r="E128" s="318">
        <f t="shared" si="34"/>
        <v>0.44</v>
      </c>
      <c r="F128" s="318">
        <f t="shared" si="34"/>
        <v>0.44</v>
      </c>
      <c r="G128" s="318">
        <f t="shared" si="34"/>
        <v>0.44</v>
      </c>
      <c r="I128" s="35"/>
      <c r="J128" s="35"/>
      <c r="K128" s="20"/>
      <c r="L128" s="20"/>
      <c r="M128" s="20"/>
    </row>
    <row r="129" spans="1:16">
      <c r="I129" s="35"/>
      <c r="J129" s="35"/>
      <c r="K129" s="20"/>
      <c r="L129" s="20"/>
      <c r="M129" s="20"/>
    </row>
    <row r="130" spans="1:16" ht="17">
      <c r="B130" s="99" t="s">
        <v>301</v>
      </c>
      <c r="J130" s="35"/>
      <c r="K130" s="20"/>
      <c r="L130" s="20"/>
      <c r="M130" s="20"/>
    </row>
    <row r="131" spans="1:16" outlineLevel="1">
      <c r="B131" s="311" t="s">
        <v>315</v>
      </c>
      <c r="J131" s="39"/>
      <c r="K131" s="20"/>
      <c r="L131" s="20"/>
      <c r="M131" s="20"/>
    </row>
    <row r="132" spans="1:16">
      <c r="J132" s="35"/>
      <c r="K132" s="20"/>
      <c r="L132" s="20"/>
      <c r="M132" s="20"/>
    </row>
    <row r="133" spans="1:16" ht="22">
      <c r="B133" s="140" t="s">
        <v>188</v>
      </c>
      <c r="I133" s="35"/>
      <c r="K133" s="20"/>
    </row>
    <row r="134" spans="1:16">
      <c r="I134" s="35"/>
    </row>
    <row r="135" spans="1:16" ht="17">
      <c r="B135" s="101" t="s">
        <v>167</v>
      </c>
      <c r="C135" s="93" t="s">
        <v>186</v>
      </c>
      <c r="D135" s="79" t="s">
        <v>187</v>
      </c>
      <c r="E135" s="79" t="s">
        <v>4</v>
      </c>
      <c r="F135" s="79" t="s">
        <v>42</v>
      </c>
      <c r="G135" s="79" t="s">
        <v>106</v>
      </c>
      <c r="I135" s="39"/>
    </row>
    <row r="136" spans="1:16" ht="17">
      <c r="B136" s="128" t="s">
        <v>279</v>
      </c>
      <c r="C136" s="129">
        <f>C121-C137</f>
        <v>0</v>
      </c>
      <c r="D136" s="129">
        <f>D121-D137</f>
        <v>0</v>
      </c>
      <c r="E136" s="129">
        <f>E121-E137</f>
        <v>0</v>
      </c>
      <c r="F136" s="129">
        <f>F121-F137</f>
        <v>0</v>
      </c>
      <c r="G136" s="129">
        <f>G121-G137</f>
        <v>0</v>
      </c>
      <c r="I136" s="35"/>
    </row>
    <row r="137" spans="1:16" ht="17">
      <c r="B137" s="128" t="s">
        <v>209</v>
      </c>
      <c r="C137" s="129">
        <f>(C121)*C122</f>
        <v>0</v>
      </c>
      <c r="D137" s="129">
        <f>(D121)*D122</f>
        <v>0</v>
      </c>
      <c r="E137" s="129">
        <f>(E121)*E122</f>
        <v>0</v>
      </c>
      <c r="F137" s="129">
        <f>(F121)*F122</f>
        <v>0</v>
      </c>
      <c r="G137" s="129">
        <f>(G121)*G122</f>
        <v>0</v>
      </c>
      <c r="L137" s="69"/>
    </row>
    <row r="138" spans="1:16" ht="17">
      <c r="B138" s="128" t="s">
        <v>181</v>
      </c>
      <c r="C138" s="129">
        <f>(C121)*C123</f>
        <v>0</v>
      </c>
      <c r="D138" s="129">
        <f>(D121)*D123</f>
        <v>0</v>
      </c>
      <c r="E138" s="129">
        <f>(E121)*E123</f>
        <v>0</v>
      </c>
      <c r="F138" s="129">
        <f>(F121)*F123</f>
        <v>0</v>
      </c>
      <c r="G138" s="129">
        <f>(G121)*G123</f>
        <v>0</v>
      </c>
      <c r="K138" s="38"/>
      <c r="L138" s="70"/>
      <c r="M138" s="69"/>
      <c r="N138" s="69"/>
      <c r="O138" s="69"/>
      <c r="P138" s="69"/>
    </row>
    <row r="139" spans="1:16" ht="17">
      <c r="B139" s="130" t="s">
        <v>303</v>
      </c>
      <c r="C139" s="129">
        <f>SUM(C136:C138)</f>
        <v>0</v>
      </c>
      <c r="D139" s="129">
        <f>SUM(D136:D138)</f>
        <v>0</v>
      </c>
      <c r="E139" s="129">
        <f>SUM(E136:E138)</f>
        <v>0</v>
      </c>
      <c r="F139" s="129">
        <f>SUM(F136:F138)</f>
        <v>0</v>
      </c>
      <c r="G139" s="129">
        <f>SUM(G136:G138)</f>
        <v>0</v>
      </c>
      <c r="K139" s="72"/>
      <c r="L139" s="70"/>
      <c r="M139" s="70"/>
      <c r="N139" s="70"/>
      <c r="O139" s="70"/>
      <c r="P139" s="70"/>
    </row>
    <row r="140" spans="1:16">
      <c r="A140" s="21"/>
      <c r="B140" s="94"/>
      <c r="C140" s="100"/>
      <c r="D140" s="100"/>
      <c r="E140" s="100"/>
      <c r="F140" s="100"/>
      <c r="G140" s="95"/>
      <c r="P140" s="70"/>
    </row>
    <row r="141" spans="1:16" ht="19">
      <c r="A141" s="11"/>
      <c r="B141" s="128" t="s">
        <v>288</v>
      </c>
      <c r="C141" s="129">
        <f>C125-C142</f>
        <v>0</v>
      </c>
      <c r="D141" s="129">
        <f>D125-D142</f>
        <v>0</v>
      </c>
      <c r="E141" s="129">
        <f>E125-E142</f>
        <v>0</v>
      </c>
      <c r="F141" s="129">
        <f>F125-F142</f>
        <v>0</v>
      </c>
      <c r="G141" s="129">
        <f>G125-G142</f>
        <v>0</v>
      </c>
      <c r="L141" s="71"/>
      <c r="M141" s="70"/>
      <c r="N141" s="70"/>
      <c r="O141" s="70"/>
      <c r="P141" s="70"/>
    </row>
    <row r="142" spans="1:16" ht="17">
      <c r="B142" s="128" t="s">
        <v>287</v>
      </c>
      <c r="C142" s="129">
        <f>IFERROR((C125)*C126,0)</f>
        <v>0</v>
      </c>
      <c r="D142" s="129">
        <f>IFERROR((D125)*D126,0)</f>
        <v>0</v>
      </c>
      <c r="E142" s="129">
        <f>IFERROR((E125)*E126,0)</f>
        <v>0</v>
      </c>
      <c r="F142" s="129">
        <f>IFERROR((F125)*F126,0)</f>
        <v>0</v>
      </c>
      <c r="G142" s="129">
        <f>IFERROR((G125)*G126,0)</f>
        <v>0</v>
      </c>
      <c r="M142" s="71"/>
      <c r="N142" s="71"/>
      <c r="O142" s="71"/>
      <c r="P142" s="71"/>
    </row>
    <row r="143" spans="1:16" ht="17">
      <c r="A143" s="15"/>
      <c r="B143" s="128" t="s">
        <v>178</v>
      </c>
      <c r="C143" s="129">
        <f>IFERROR((C125)*C127,0)</f>
        <v>0</v>
      </c>
      <c r="D143" s="129">
        <f>IFERROR((D125)*D127,0)</f>
        <v>0</v>
      </c>
      <c r="E143" s="129">
        <f>IFERROR((E125)*E127,0)</f>
        <v>0</v>
      </c>
      <c r="F143" s="129">
        <f>IFERROR((F125)*F127,0)</f>
        <v>0</v>
      </c>
      <c r="G143" s="129">
        <f>IFERROR((G125)*G127,0)</f>
        <v>0</v>
      </c>
    </row>
    <row r="144" spans="1:16" ht="16.5" customHeight="1">
      <c r="A144" s="15"/>
      <c r="B144" s="314" t="s">
        <v>281</v>
      </c>
      <c r="C144" s="313">
        <f>IF($C$12="TNS simplifié",F48*C128, IF($C$12="TNS", IF(F45&gt;0, F45*C128, 0), ""))</f>
        <v>0</v>
      </c>
      <c r="D144" s="313">
        <f>IF($C$12="TNS simplifié",'Etude financière prévisionnelle'!F53*D128, IF($C$12="TNS", IF('Etude financière prévisionnelle'!F90&gt;0, 'Etude financière prévisionnelle'!F90*D128, 0), ""))</f>
        <v>0</v>
      </c>
      <c r="E144" s="313">
        <f>IF($C$12="TNS simplifié",'Etude financière prévisionnelle'!G53*E128, IF($C$12="TNS", IF('Etude financière prévisionnelle'!G90&gt;0, 'Etude financière prévisionnelle'!G90*E128, 0), ""))</f>
        <v>0</v>
      </c>
      <c r="F144" s="313">
        <f>IF($C$12="TNS simplifié",'Etude financière prévisionnelle'!H53*F128, IF($C$12="TNS", IF('Etude financière prévisionnelle'!H90&gt;0, 'Etude financière prévisionnelle'!H90*F128, 0), ""))</f>
        <v>0</v>
      </c>
      <c r="G144" s="313">
        <f>IF($C$12="TNS simplifié",'Etude financière prévisionnelle'!I53*G128, IF($C$12="TNS", IF('Etude financière prévisionnelle'!I90&gt;0, 'Etude financière prévisionnelle'!I90*G128, 0), ""))</f>
        <v>0</v>
      </c>
    </row>
    <row r="145" spans="1:9" ht="20.25" customHeight="1">
      <c r="B145" s="130" t="s">
        <v>176</v>
      </c>
      <c r="C145" s="129">
        <f>SUM(C141:C144)</f>
        <v>0</v>
      </c>
      <c r="D145" s="129">
        <f t="shared" ref="D145:G145" si="35">SUM(D141:D144)</f>
        <v>0</v>
      </c>
      <c r="E145" s="129">
        <f t="shared" si="35"/>
        <v>0</v>
      </c>
      <c r="F145" s="129">
        <f t="shared" si="35"/>
        <v>0</v>
      </c>
      <c r="G145" s="129">
        <f t="shared" si="35"/>
        <v>0</v>
      </c>
    </row>
    <row r="146" spans="1:9">
      <c r="B146" s="94"/>
      <c r="C146" s="100"/>
      <c r="D146" s="100"/>
      <c r="E146" s="100"/>
      <c r="F146" s="100"/>
      <c r="G146" s="95"/>
    </row>
    <row r="147" spans="1:9" ht="17">
      <c r="B147" s="130" t="s">
        <v>177</v>
      </c>
      <c r="C147" s="129">
        <f>C139+C145</f>
        <v>0</v>
      </c>
      <c r="D147" s="129">
        <f>D139+D145</f>
        <v>0</v>
      </c>
      <c r="E147" s="129">
        <f>E139+E145</f>
        <v>0</v>
      </c>
      <c r="F147" s="129">
        <f>F139+F145</f>
        <v>0</v>
      </c>
      <c r="G147" s="129">
        <f>G139+G145</f>
        <v>0</v>
      </c>
    </row>
    <row r="148" spans="1:9" ht="19">
      <c r="A148" s="11"/>
    </row>
    <row r="149" spans="1:9" ht="21">
      <c r="B149" s="131" t="s">
        <v>112</v>
      </c>
      <c r="G149" s="35"/>
    </row>
    <row r="150" spans="1:9" ht="17" thickBot="1">
      <c r="E150" s="13" t="s">
        <v>107</v>
      </c>
      <c r="F150" s="13" t="s">
        <v>283</v>
      </c>
      <c r="G150" s="13" t="s">
        <v>284</v>
      </c>
      <c r="H150" s="13" t="s">
        <v>285</v>
      </c>
      <c r="I150" s="13" t="s">
        <v>286</v>
      </c>
    </row>
    <row r="151" spans="1:9" ht="20" thickBot="1">
      <c r="B151" s="155" t="s">
        <v>108</v>
      </c>
      <c r="C151" s="307"/>
      <c r="D151" s="308"/>
      <c r="E151" s="36" t="str">
        <f>IF(ISERROR(+IF('Etude financière prévisionnelle'!P80&gt;0,"Rentable","Non rentable")),"",+IF('Etude financière prévisionnelle'!P80&gt;0,"Rentable","Non rentable"))</f>
        <v>Non rentable</v>
      </c>
      <c r="F151" s="36" t="str">
        <f>IF(ISERROR(+IF('Etude financière prévisionnelle'!Q80&gt;0,"Rentable","Non rentable")),"",+IF('Etude financière prévisionnelle'!Q80&gt;0,"Rentable","Non rentable"))</f>
        <v>Non rentable</v>
      </c>
      <c r="G151" s="36" t="str">
        <f>IF(ISERROR(+IF('Etude financière prévisionnelle'!R80&gt;0,"Rentable","Non rentable")),"",+IF('Etude financière prévisionnelle'!R80&gt;0,"Rentable","Non rentable"))</f>
        <v>Non rentable</v>
      </c>
      <c r="H151" s="36" t="str">
        <f>IF(ISERROR(+IF('Etude financière prévisionnelle'!S80&gt;0,"Rentable","Non rentable")),"",+IF('Etude financière prévisionnelle'!S80&gt;0,"Rentable","Non rentable"))</f>
        <v>Non rentable</v>
      </c>
      <c r="I151" s="36" t="str">
        <f>IF(ISERROR(+IF('Etude financière prévisionnelle'!T80&gt;0,"Rentable","Non rentable")),"",+IF('Etude financière prévisionnelle'!T80&gt;0,"Rentable","Non rentable"))</f>
        <v>Non rentable</v>
      </c>
    </row>
    <row r="152" spans="1:9">
      <c r="G152" s="39"/>
    </row>
    <row r="153" spans="1:9" ht="21">
      <c r="B153" s="131" t="s">
        <v>113</v>
      </c>
    </row>
    <row r="154" spans="1:9" ht="17" thickBot="1">
      <c r="E154" s="13" t="s">
        <v>107</v>
      </c>
      <c r="F154" s="25"/>
    </row>
    <row r="155" spans="1:9" ht="20" thickBot="1">
      <c r="B155" s="310" t="s">
        <v>109</v>
      </c>
      <c r="C155" s="97"/>
      <c r="D155" s="98"/>
      <c r="E155" s="36" t="str">
        <f>IF(ISERROR(IF('Etude financière prévisionnelle'!Q169&lt;0,"Trop faible","Adéquate")),"",+IF('Etude financière prévisionnelle'!Q169&lt;0,"Trop faible","Adéquate"))</f>
        <v>Adéquate</v>
      </c>
    </row>
    <row r="160" spans="1:9">
      <c r="H160" s="6"/>
    </row>
    <row r="161" spans="2:8" ht="19">
      <c r="H161" s="11"/>
    </row>
    <row r="162" spans="2:8" ht="26">
      <c r="H162" s="34"/>
    </row>
    <row r="170" spans="2:8" hidden="1"/>
    <row r="171" spans="2:8" hidden="1">
      <c r="B171" t="s">
        <v>142</v>
      </c>
      <c r="C171" t="s">
        <v>143</v>
      </c>
      <c r="D171" t="s">
        <v>144</v>
      </c>
      <c r="F171" t="s">
        <v>145</v>
      </c>
    </row>
    <row r="172" spans="2:8" hidden="1">
      <c r="B172" t="s">
        <v>210</v>
      </c>
      <c r="C172" t="s">
        <v>146</v>
      </c>
      <c r="D172" t="s">
        <v>147</v>
      </c>
      <c r="F172" t="s">
        <v>148</v>
      </c>
    </row>
    <row r="173" spans="2:8" hidden="1">
      <c r="B173" t="s">
        <v>149</v>
      </c>
      <c r="D173" t="s">
        <v>150</v>
      </c>
    </row>
    <row r="174" spans="2:8" hidden="1">
      <c r="B174" t="s">
        <v>151</v>
      </c>
    </row>
    <row r="175" spans="2:8" hidden="1">
      <c r="B175" t="s">
        <v>152</v>
      </c>
    </row>
    <row r="176" spans="2:8" hidden="1">
      <c r="B176" t="s">
        <v>153</v>
      </c>
    </row>
    <row r="177" spans="2:3" hidden="1"/>
    <row r="178" spans="2:3" hidden="1"/>
    <row r="179" spans="2:3" hidden="1">
      <c r="B179" t="s">
        <v>273</v>
      </c>
      <c r="C179" t="s">
        <v>154</v>
      </c>
    </row>
    <row r="180" spans="2:3" hidden="1">
      <c r="B180" t="s">
        <v>275</v>
      </c>
      <c r="C180" t="s">
        <v>154</v>
      </c>
    </row>
    <row r="181" spans="2:3" hidden="1">
      <c r="B181" t="s">
        <v>149</v>
      </c>
      <c r="C181" t="s">
        <v>155</v>
      </c>
    </row>
    <row r="182" spans="2:3" hidden="1">
      <c r="B182" t="s">
        <v>151</v>
      </c>
      <c r="C182" t="s">
        <v>155</v>
      </c>
    </row>
    <row r="183" spans="2:3" hidden="1">
      <c r="B183" t="s">
        <v>152</v>
      </c>
      <c r="C183" t="s">
        <v>155</v>
      </c>
    </row>
    <row r="184" spans="2:3" hidden="1">
      <c r="B184" t="s">
        <v>153</v>
      </c>
      <c r="C184" t="s">
        <v>155</v>
      </c>
    </row>
    <row r="185" spans="2:3" hidden="1">
      <c r="B185" t="s">
        <v>278</v>
      </c>
      <c r="C185" t="s">
        <v>154</v>
      </c>
    </row>
    <row r="186" spans="2:3" hidden="1">
      <c r="B186" t="s">
        <v>277</v>
      </c>
      <c r="C186" t="s">
        <v>154</v>
      </c>
    </row>
    <row r="187" spans="2:3" hidden="1">
      <c r="B187" t="s">
        <v>276</v>
      </c>
      <c r="C187" t="s">
        <v>154</v>
      </c>
    </row>
    <row r="188" spans="2:3" hidden="1">
      <c r="B188" t="s">
        <v>274</v>
      </c>
      <c r="C188" t="s">
        <v>155</v>
      </c>
    </row>
  </sheetData>
  <mergeCells count="35">
    <mergeCell ref="E29:F29"/>
    <mergeCell ref="E37:F37"/>
    <mergeCell ref="E38:F38"/>
    <mergeCell ref="E39:F39"/>
    <mergeCell ref="E35:F35"/>
    <mergeCell ref="E34:F34"/>
    <mergeCell ref="E33:F33"/>
    <mergeCell ref="E32:F32"/>
    <mergeCell ref="E30:F30"/>
    <mergeCell ref="B2:G2"/>
    <mergeCell ref="E15:F15"/>
    <mergeCell ref="E13:F13"/>
    <mergeCell ref="E12:F12"/>
    <mergeCell ref="E11:F11"/>
    <mergeCell ref="E10:F10"/>
    <mergeCell ref="E9:F9"/>
    <mergeCell ref="E8:F8"/>
    <mergeCell ref="E7:F7"/>
    <mergeCell ref="E14:F14"/>
    <mergeCell ref="B116:C116"/>
    <mergeCell ref="B115:C115"/>
    <mergeCell ref="B110:C110"/>
    <mergeCell ref="E6:F6"/>
    <mergeCell ref="E20:F20"/>
    <mergeCell ref="E36:K36"/>
    <mergeCell ref="E23:F23"/>
    <mergeCell ref="E21:F21"/>
    <mergeCell ref="E22:F22"/>
    <mergeCell ref="E28:F28"/>
    <mergeCell ref="E27:F27"/>
    <mergeCell ref="E26:F26"/>
    <mergeCell ref="E25:F25"/>
    <mergeCell ref="E24:F24"/>
    <mergeCell ref="E31:F31"/>
    <mergeCell ref="E40:F40"/>
  </mergeCells>
  <phoneticPr fontId="34" type="noConversion"/>
  <conditionalFormatting sqref="E155">
    <cfRule type="cellIs" dxfId="3" priority="3" operator="equal">
      <formula>"Trop faible"</formula>
    </cfRule>
    <cfRule type="cellIs" dxfId="2" priority="4" operator="equal">
      <formula>"Adéquate"</formula>
    </cfRule>
  </conditionalFormatting>
  <conditionalFormatting sqref="E151:I151">
    <cfRule type="cellIs" dxfId="1" priority="1" operator="equal">
      <formula>"Non rentable"</formula>
    </cfRule>
    <cfRule type="containsText" dxfId="0" priority="2" operator="containsText" text="Rentable">
      <formula>NOT(ISERROR(SEARCH("Rentable",E151)))</formula>
    </cfRule>
  </conditionalFormatting>
  <dataValidations count="4">
    <dataValidation type="decimal" allowBlank="1" showInputMessage="1" showErrorMessage="1" sqref="H9:H11" xr:uid="{1B6CFE13-C52F-423C-AC08-1726DF6BF462}">
      <formula1>0</formula1>
      <formula2>50</formula2>
    </dataValidation>
    <dataValidation type="list" allowBlank="1" showInputMessage="1" showErrorMessage="1" sqref="C13" xr:uid="{53D9B5A7-0637-42F4-88D3-E408E7EE645D}">
      <formula1>"Services , Marchandises , Mixte"</formula1>
    </dataValidation>
    <dataValidation type="list" allowBlank="1" showInputMessage="1" showErrorMessage="1" sqref="C8" xr:uid="{243CFEBF-9D1F-458A-B14B-56D3A8600D23}">
      <formula1>"Micro-entreprise (IR), Entreprise individelle (IR),Entreprise individuelle (IS),EURL (IS),EURL (IR),SARL (IS),SARL (IR),SAS (IR),SAS (IS),SASU (IS)"</formula1>
    </dataValidation>
    <dataValidation type="list" allowBlank="1" showInputMessage="1" showErrorMessage="1" sqref="C12" xr:uid="{05DAA0A7-F569-4E53-97FE-1589E9FDAB40}">
      <formula1>"TNS simplifié,TNS,Assimilé salarié"</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C81-BFDD-4073-98A3-35A43D2F9B84}">
  <sheetPr codeName="Feuil7"/>
  <dimension ref="B1:AB173"/>
  <sheetViews>
    <sheetView showGridLines="0" zoomScale="80" zoomScaleNormal="80" workbookViewId="0">
      <pane ySplit="3" topLeftCell="A4" activePane="bottomLeft" state="frozen"/>
      <selection pane="bottomLeft" activeCell="R102" sqref="R102"/>
    </sheetView>
  </sheetViews>
  <sheetFormatPr baseColWidth="10" defaultRowHeight="16"/>
  <cols>
    <col min="1" max="1" width="5.83203125" customWidth="1"/>
    <col min="4" max="4" width="21.33203125" customWidth="1"/>
    <col min="5" max="5" width="13.33203125" customWidth="1"/>
    <col min="6" max="6" width="14.33203125" customWidth="1"/>
    <col min="7" max="7" width="13.5" customWidth="1"/>
    <col min="8" max="8" width="12.83203125" customWidth="1"/>
    <col min="9" max="9" width="14" customWidth="1"/>
    <col min="10" max="10" width="12.1640625" customWidth="1"/>
    <col min="11" max="11" width="12.1640625" bestFit="1" customWidth="1"/>
    <col min="12" max="12" width="12.6640625" customWidth="1"/>
    <col min="13" max="13" width="13" customWidth="1"/>
    <col min="14" max="14" width="12.1640625" bestFit="1" customWidth="1"/>
    <col min="15" max="15" width="11.6640625" customWidth="1"/>
    <col min="16" max="16" width="13.1640625" customWidth="1"/>
    <col min="17" max="17" width="12.6640625" customWidth="1"/>
    <col min="18" max="18" width="13.1640625" customWidth="1"/>
    <col min="19" max="19" width="13.33203125" customWidth="1"/>
    <col min="20" max="20" width="12.6640625" customWidth="1"/>
    <col min="21" max="21" width="12.1640625" bestFit="1" customWidth="1"/>
    <col min="24" max="24" width="10.83203125" customWidth="1"/>
  </cols>
  <sheetData>
    <row r="1" spans="2:28" ht="18" customHeight="1"/>
    <row r="2" spans="2:28" ht="54" customHeight="1">
      <c r="B2" s="331" t="s">
        <v>6</v>
      </c>
      <c r="C2" s="354"/>
      <c r="D2" s="354"/>
      <c r="E2" s="354"/>
      <c r="F2" s="354"/>
      <c r="G2" s="354"/>
      <c r="H2" s="354"/>
      <c r="I2" s="354"/>
      <c r="J2" s="354"/>
      <c r="K2" s="354"/>
      <c r="L2" s="354"/>
      <c r="M2" s="354"/>
      <c r="N2" s="354"/>
      <c r="O2" s="354"/>
      <c r="P2" s="354"/>
      <c r="Q2" s="354"/>
      <c r="R2" s="354"/>
    </row>
    <row r="5" spans="2:28" ht="15.75" customHeight="1">
      <c r="B5" s="355" t="s">
        <v>114</v>
      </c>
      <c r="C5" s="355"/>
      <c r="D5" s="355"/>
      <c r="E5" s="355"/>
      <c r="F5" s="355"/>
      <c r="G5" s="355"/>
      <c r="H5" s="355"/>
      <c r="J5" s="355" t="s">
        <v>115</v>
      </c>
      <c r="K5" s="355"/>
      <c r="L5" s="355"/>
      <c r="M5" s="355"/>
      <c r="N5" s="355"/>
      <c r="O5" s="355"/>
      <c r="P5" s="355"/>
      <c r="Q5" s="355"/>
      <c r="R5" s="355"/>
      <c r="T5" s="353"/>
      <c r="U5" s="353"/>
      <c r="V5" s="353"/>
      <c r="W5" s="353"/>
      <c r="X5" s="353"/>
      <c r="Y5" s="353"/>
      <c r="Z5" s="353"/>
      <c r="AA5" s="353"/>
      <c r="AB5" s="353"/>
    </row>
    <row r="6" spans="2:28" ht="16.5" customHeight="1"/>
    <row r="7" spans="2:28" ht="32">
      <c r="B7" s="41" t="s">
        <v>7</v>
      </c>
      <c r="C7" s="42"/>
      <c r="D7" s="42"/>
      <c r="E7" s="42"/>
      <c r="F7" s="42"/>
      <c r="G7" s="47"/>
      <c r="H7" s="43" t="s">
        <v>8</v>
      </c>
      <c r="K7" s="6" t="s">
        <v>116</v>
      </c>
      <c r="N7" s="66" t="str">
        <f>'Données du projet'!C8</f>
        <v>SARL (IS)</v>
      </c>
    </row>
    <row r="8" spans="2:28">
      <c r="B8" s="44"/>
      <c r="C8" s="45"/>
      <c r="D8" s="45"/>
      <c r="E8" s="45"/>
      <c r="F8" s="45"/>
      <c r="G8" s="48"/>
      <c r="H8" s="46"/>
      <c r="K8" s="6" t="s">
        <v>117</v>
      </c>
      <c r="N8" t="str">
        <f>IF(N7="sas (is)","Assimilé-salarié",IF(N7="sasu (is)","Assimilé-salarié","Travailleur non salarié"))</f>
        <v>Travailleur non salarié</v>
      </c>
    </row>
    <row r="9" spans="2:28">
      <c r="B9" s="1"/>
      <c r="C9" s="2"/>
      <c r="D9" s="2"/>
      <c r="E9" s="2"/>
      <c r="F9" s="2"/>
      <c r="G9" s="2"/>
      <c r="H9" s="243"/>
    </row>
    <row r="10" spans="2:28">
      <c r="B10" s="3" t="s">
        <v>9</v>
      </c>
      <c r="H10" s="244">
        <f>SUM(H11:H20)</f>
        <v>0</v>
      </c>
      <c r="N10" s="144" t="s">
        <v>2</v>
      </c>
      <c r="O10" s="144" t="s">
        <v>3</v>
      </c>
      <c r="P10" s="144" t="s">
        <v>4</v>
      </c>
      <c r="Q10" s="144" t="s">
        <v>42</v>
      </c>
      <c r="R10" s="144" t="s">
        <v>106</v>
      </c>
    </row>
    <row r="11" spans="2:28">
      <c r="B11" s="4" t="str">
        <f>'Données du projet'!B18</f>
        <v xml:space="preserve">Frais d’établissement </v>
      </c>
      <c r="C11" s="12"/>
      <c r="D11" s="12"/>
      <c r="E11" s="12"/>
      <c r="F11" s="12"/>
      <c r="G11" s="52"/>
      <c r="H11" s="245">
        <f>'Données du projet'!C18</f>
        <v>0</v>
      </c>
      <c r="J11" s="61"/>
      <c r="N11" s="145"/>
      <c r="O11" s="145"/>
      <c r="P11" s="145"/>
      <c r="Q11" s="145"/>
      <c r="R11" s="145"/>
    </row>
    <row r="12" spans="2:28">
      <c r="B12" s="4" t="str">
        <f>'Données du projet'!B19</f>
        <v>Frais d’ouverture de compteurs</v>
      </c>
      <c r="C12" s="12"/>
      <c r="D12" s="12"/>
      <c r="E12" s="12"/>
      <c r="F12" s="12"/>
      <c r="G12" s="52"/>
      <c r="H12" s="245">
        <f>'Données du projet'!C19</f>
        <v>0</v>
      </c>
      <c r="J12" s="62" t="s">
        <v>118</v>
      </c>
      <c r="K12" s="63"/>
      <c r="L12" s="63"/>
      <c r="M12" s="63"/>
      <c r="N12" s="255">
        <f>'Données du projet'!C136</f>
        <v>0</v>
      </c>
      <c r="O12" s="255">
        <f>'Données du projet'!D136</f>
        <v>0</v>
      </c>
      <c r="P12" s="255">
        <f>'Données du projet'!E136</f>
        <v>0</v>
      </c>
      <c r="Q12" s="255">
        <f>'Données du projet'!F136</f>
        <v>0</v>
      </c>
      <c r="R12" s="255">
        <f>'Données du projet'!G136</f>
        <v>0</v>
      </c>
    </row>
    <row r="13" spans="2:28">
      <c r="B13" s="4" t="str">
        <f>'Données du projet'!B20</f>
        <v>Logiciels, formations</v>
      </c>
      <c r="C13" s="12"/>
      <c r="D13" s="12"/>
      <c r="E13" s="12"/>
      <c r="F13" s="12"/>
      <c r="G13" s="52"/>
      <c r="H13" s="245">
        <f>'Données du projet'!C20</f>
        <v>0</v>
      </c>
      <c r="J13" s="4"/>
      <c r="K13" s="18" t="s">
        <v>119</v>
      </c>
      <c r="N13" s="141"/>
      <c r="O13" s="146" t="str">
        <f>IF(ISERROR((O12-N12)/N12),"",(O12-N12)/N12)</f>
        <v/>
      </c>
      <c r="P13" s="147" t="str">
        <f>IF(ISERROR((P12-O12)/O12),"",(P12-O12)/O12)</f>
        <v/>
      </c>
      <c r="Q13" s="147" t="str">
        <f>IF(ISERROR((Q12-P12)/P12),"",(Q12-P12)/P12)</f>
        <v/>
      </c>
      <c r="R13" s="147" t="str">
        <f>IF(ISERROR((R12-Q12)/Q12),"",(R12-Q12)/Q12)</f>
        <v/>
      </c>
    </row>
    <row r="14" spans="2:28">
      <c r="B14" s="4" t="str">
        <f>'Données du projet'!B21</f>
        <v>Dépôt marque, brevet, modèle</v>
      </c>
      <c r="C14" s="12"/>
      <c r="D14" s="12"/>
      <c r="E14" s="12"/>
      <c r="F14" s="12"/>
      <c r="G14" s="52"/>
      <c r="H14" s="245">
        <f>'Données du projet'!C21</f>
        <v>0</v>
      </c>
      <c r="J14" s="64" t="s">
        <v>120</v>
      </c>
      <c r="N14" s="256">
        <f>IF('Données du projet'!$C$12="Assimilé salarié",'Données du projet'!C142+'Données du projet'!C143,'Données du projet'!C144)</f>
        <v>0</v>
      </c>
      <c r="O14" s="256">
        <f>IF('Données du projet'!$C$12="Assimilé salarié",'Données du projet'!D142+'Données du projet'!D143,'Données du projet'!D144)</f>
        <v>0</v>
      </c>
      <c r="P14" s="256">
        <f>IF('Données du projet'!$C$12="Assimilé salarié",'Données du projet'!E142+'Données du projet'!E143,'Données du projet'!E144)</f>
        <v>0</v>
      </c>
      <c r="Q14" s="256">
        <f>IF('Données du projet'!$C$12="Assimilé salarié",'Données du projet'!F142+'Données du projet'!F143,'Données du projet'!F144)</f>
        <v>0</v>
      </c>
      <c r="R14" s="256">
        <f>IF('Données du projet'!$C$12="Assimilé salarié",'Données du projet'!G142+'Données du projet'!G143,'Données du projet'!G144)</f>
        <v>0</v>
      </c>
    </row>
    <row r="15" spans="2:28">
      <c r="B15" s="4" t="str">
        <f>'Données du projet'!B22</f>
        <v>Droits d’entrée</v>
      </c>
      <c r="C15" s="12"/>
      <c r="D15" s="12"/>
      <c r="E15" s="12"/>
      <c r="F15" s="12"/>
      <c r="G15" s="52"/>
      <c r="H15" s="245">
        <f>'Données du projet'!C22</f>
        <v>0</v>
      </c>
      <c r="J15" s="64"/>
      <c r="N15" s="142"/>
      <c r="O15" s="142"/>
      <c r="P15" s="142"/>
      <c r="Q15" s="142"/>
      <c r="R15" s="142"/>
    </row>
    <row r="16" spans="2:28">
      <c r="B16" s="4" t="str">
        <f>'Données du projet'!B23</f>
        <v>Achat fonds de commerce ou parts</v>
      </c>
      <c r="C16" s="12"/>
      <c r="D16" s="12"/>
      <c r="E16" s="12"/>
      <c r="F16" s="12"/>
      <c r="G16" s="52"/>
      <c r="H16" s="245">
        <f>'Données du projet'!C23</f>
        <v>0</v>
      </c>
      <c r="J16" s="62" t="s">
        <v>121</v>
      </c>
      <c r="K16" s="63"/>
      <c r="L16" s="63"/>
      <c r="M16" s="63"/>
      <c r="N16" s="255">
        <f>'Données du projet'!C141</f>
        <v>0</v>
      </c>
      <c r="O16" s="255">
        <f>'Données du projet'!D141</f>
        <v>0</v>
      </c>
      <c r="P16" s="255">
        <f>'Données du projet'!E141</f>
        <v>0</v>
      </c>
      <c r="Q16" s="255">
        <f>'Données du projet'!F141</f>
        <v>0</v>
      </c>
      <c r="R16" s="255">
        <f>'Données du projet'!G141</f>
        <v>0</v>
      </c>
    </row>
    <row r="17" spans="2:18">
      <c r="B17" s="4" t="str">
        <f>'Données du projet'!B24</f>
        <v>Droit au bail</v>
      </c>
      <c r="C17" s="12"/>
      <c r="D17" s="12"/>
      <c r="E17" s="12"/>
      <c r="F17" s="12"/>
      <c r="G17" s="52"/>
      <c r="H17" s="245">
        <f>'Données du projet'!C24</f>
        <v>0</v>
      </c>
      <c r="J17" s="4"/>
      <c r="K17" s="18" t="s">
        <v>119</v>
      </c>
      <c r="N17" s="141"/>
      <c r="O17" s="146" t="str">
        <f>IF(ISERROR((O16-N16)/N16),"",(O16-N16)/N16)</f>
        <v/>
      </c>
      <c r="P17" s="146" t="str">
        <f>IF(ISERROR((P16-O16)/O16),"",(P16-O16)/O16)</f>
        <v/>
      </c>
      <c r="Q17" s="146" t="str">
        <f>IF(ISERROR((Q16-P16)/P16),"",(Q16-P16)/P16)</f>
        <v/>
      </c>
      <c r="R17" s="146" t="str">
        <f>IF(ISERROR((R16-Q16)/Q16),"",(R16-Q16)/Q16)</f>
        <v/>
      </c>
    </row>
    <row r="18" spans="2:18">
      <c r="B18" s="4" t="str">
        <f>'Données du projet'!B25</f>
        <v>Caution ou dépôt de garantie</v>
      </c>
      <c r="C18" s="12"/>
      <c r="D18" s="12"/>
      <c r="E18" s="12"/>
      <c r="F18" s="12"/>
      <c r="G18" s="52"/>
      <c r="H18" s="245">
        <f>'Données du projet'!C25</f>
        <v>0</v>
      </c>
      <c r="J18" s="64" t="s">
        <v>122</v>
      </c>
      <c r="N18" s="256">
        <f>'Données du projet'!C137+'Données du projet'!C138</f>
        <v>0</v>
      </c>
      <c r="O18" s="256">
        <f>'Données du projet'!D137+'Données du projet'!D138</f>
        <v>0</v>
      </c>
      <c r="P18" s="256">
        <f>'Données du projet'!E137+'Données du projet'!E138</f>
        <v>0</v>
      </c>
      <c r="Q18" s="256">
        <f>'Données du projet'!F137+'Données du projet'!F138</f>
        <v>0</v>
      </c>
      <c r="R18" s="256">
        <f>'Données du projet'!G137+'Données du projet'!G138</f>
        <v>0</v>
      </c>
    </row>
    <row r="19" spans="2:18">
      <c r="B19" s="4" t="str">
        <f>'Données du projet'!B26</f>
        <v>Frais de dossier</v>
      </c>
      <c r="C19" s="12"/>
      <c r="D19" s="12"/>
      <c r="E19" s="12"/>
      <c r="F19" s="12"/>
      <c r="G19" s="52"/>
      <c r="H19" s="245">
        <f>'Données du projet'!C26</f>
        <v>0</v>
      </c>
      <c r="J19" s="65"/>
      <c r="K19" s="10"/>
      <c r="L19" s="10"/>
      <c r="M19" s="10"/>
      <c r="N19" s="143"/>
      <c r="O19" s="143"/>
      <c r="P19" s="143"/>
      <c r="Q19" s="143"/>
      <c r="R19" s="143"/>
    </row>
    <row r="20" spans="2:18">
      <c r="B20" s="4" t="str">
        <f>'Données du projet'!B27</f>
        <v>Frais de notaire ou d’avocat</v>
      </c>
      <c r="C20" s="12"/>
      <c r="D20" s="12"/>
      <c r="E20" s="12"/>
      <c r="F20" s="12"/>
      <c r="G20" s="52"/>
      <c r="H20" s="245">
        <f>'Données du projet'!C27</f>
        <v>0</v>
      </c>
    </row>
    <row r="21" spans="2:18">
      <c r="B21" s="3" t="s">
        <v>10</v>
      </c>
      <c r="H21" s="246">
        <f>SUM(H22:H26)</f>
        <v>0</v>
      </c>
    </row>
    <row r="22" spans="2:18">
      <c r="B22" s="4" t="str">
        <f>'Données du projet'!B28</f>
        <v>Enseigne et éléments de communication</v>
      </c>
      <c r="C22" s="12"/>
      <c r="D22" s="12"/>
      <c r="E22" s="12"/>
      <c r="F22" s="12"/>
      <c r="G22" s="52"/>
      <c r="H22" s="245">
        <f>'Données du projet'!C28</f>
        <v>0</v>
      </c>
    </row>
    <row r="23" spans="2:18" ht="19">
      <c r="B23" s="4" t="str">
        <f>'Données du projet'!B29</f>
        <v>Achat immobilier</v>
      </c>
      <c r="C23" s="12"/>
      <c r="D23" s="12"/>
      <c r="E23" s="12"/>
      <c r="F23" s="12"/>
      <c r="G23" s="52"/>
      <c r="H23" s="245">
        <f>'Données du projet'!C29</f>
        <v>0</v>
      </c>
      <c r="J23" s="60" t="s">
        <v>123</v>
      </c>
      <c r="K23" s="60"/>
      <c r="L23" s="60"/>
      <c r="M23" s="60"/>
      <c r="N23" s="60"/>
      <c r="O23" s="60"/>
      <c r="P23" s="60"/>
      <c r="Q23" s="60"/>
      <c r="R23" s="60"/>
    </row>
    <row r="24" spans="2:18" ht="26">
      <c r="B24" s="4" t="str">
        <f>'Données du projet'!B30</f>
        <v>Travaux et aménagements</v>
      </c>
      <c r="C24" s="12"/>
      <c r="D24" s="12"/>
      <c r="E24" s="12"/>
      <c r="F24" s="12"/>
      <c r="G24" s="52"/>
      <c r="H24" s="245">
        <f>'Données du projet'!C30</f>
        <v>0</v>
      </c>
      <c r="L24" s="35"/>
      <c r="M24" s="35"/>
      <c r="N24" s="35"/>
      <c r="O24" s="35"/>
      <c r="P24" s="35"/>
      <c r="Q24" s="34"/>
      <c r="R24" s="34"/>
    </row>
    <row r="25" spans="2:18">
      <c r="B25" s="4" t="str">
        <f>'Données du projet'!B31</f>
        <v>Matériel industriel</v>
      </c>
      <c r="C25" s="12"/>
      <c r="D25" s="12"/>
      <c r="E25" s="12"/>
      <c r="F25" s="12"/>
      <c r="G25" s="52"/>
      <c r="H25" s="245">
        <f>'Données du projet'!C31</f>
        <v>0</v>
      </c>
      <c r="N25" s="144" t="s">
        <v>2</v>
      </c>
      <c r="O25" s="144" t="s">
        <v>3</v>
      </c>
      <c r="P25" s="144" t="s">
        <v>4</v>
      </c>
      <c r="Q25" s="144" t="s">
        <v>42</v>
      </c>
      <c r="R25" s="144" t="s">
        <v>106</v>
      </c>
    </row>
    <row r="26" spans="2:18">
      <c r="B26" s="4" t="str">
        <f>'Données du projet'!B32</f>
        <v>Matériel de bureau</v>
      </c>
      <c r="C26" s="12"/>
      <c r="D26" s="12"/>
      <c r="E26" s="12"/>
      <c r="F26" s="12"/>
      <c r="G26" s="52"/>
      <c r="H26" s="245">
        <f>'Données du projet'!C32</f>
        <v>0</v>
      </c>
      <c r="J26" s="12"/>
      <c r="K26" s="6"/>
      <c r="L26" s="6"/>
      <c r="M26" s="6"/>
      <c r="N26" s="145"/>
      <c r="O26" s="145"/>
      <c r="P26" s="145"/>
      <c r="Q26" s="145"/>
      <c r="R26" s="145"/>
    </row>
    <row r="27" spans="2:18">
      <c r="B27" s="5"/>
      <c r="H27" s="245"/>
      <c r="J27" s="67" t="s">
        <v>124</v>
      </c>
      <c r="K27" s="2"/>
      <c r="L27" s="2"/>
      <c r="M27" s="75"/>
      <c r="N27" s="250">
        <f>SUM(N29:N35)</f>
        <v>0</v>
      </c>
      <c r="O27" s="250">
        <f>SUM(O29:O35)</f>
        <v>0</v>
      </c>
      <c r="P27" s="251">
        <f>SUM(P29:P35)</f>
        <v>0</v>
      </c>
      <c r="Q27" s="251">
        <f>SUM(Q29:Q35)</f>
        <v>0</v>
      </c>
      <c r="R27" s="251">
        <f>SUM(R29:R35)</f>
        <v>0</v>
      </c>
    </row>
    <row r="28" spans="2:18" ht="15" customHeight="1">
      <c r="B28" s="49" t="str">
        <f>'Données du projet'!B33</f>
        <v>Stock de matières et produits</v>
      </c>
      <c r="C28" s="50"/>
      <c r="D28" s="50"/>
      <c r="E28" s="50"/>
      <c r="F28" s="50"/>
      <c r="G28" s="51"/>
      <c r="H28" s="244">
        <f>'Données du projet'!C33</f>
        <v>0</v>
      </c>
      <c r="J28" s="7"/>
      <c r="M28" s="73"/>
      <c r="N28" s="248"/>
      <c r="O28" s="248"/>
      <c r="P28" s="248"/>
      <c r="Q28" s="248"/>
      <c r="R28" s="248"/>
    </row>
    <row r="29" spans="2:18" ht="15.75" customHeight="1">
      <c r="B29" s="3" t="str">
        <f>'Données du projet'!B34</f>
        <v>Trésorerie de départ</v>
      </c>
      <c r="C29" s="6"/>
      <c r="D29" s="6"/>
      <c r="E29" s="6"/>
      <c r="F29" s="6"/>
      <c r="G29" s="6"/>
      <c r="H29" s="244">
        <f>'Données du projet'!C34</f>
        <v>0</v>
      </c>
      <c r="J29" s="4" t="str">
        <f>'Données du projet'!B18</f>
        <v xml:space="preserve">Frais d’établissement </v>
      </c>
      <c r="M29" s="73"/>
      <c r="N29" s="252">
        <f>'Données du projet'!D55</f>
        <v>0</v>
      </c>
      <c r="O29" s="252">
        <f>'Données du projet'!E55</f>
        <v>0</v>
      </c>
      <c r="P29" s="252">
        <f>'Données du projet'!F55</f>
        <v>0</v>
      </c>
      <c r="Q29" s="252">
        <f>'Données du projet'!G55</f>
        <v>0</v>
      </c>
      <c r="R29" s="252">
        <f>'Données du projet'!H55</f>
        <v>0</v>
      </c>
    </row>
    <row r="30" spans="2:18">
      <c r="B30" s="57" t="s">
        <v>11</v>
      </c>
      <c r="C30" s="58"/>
      <c r="D30" s="58"/>
      <c r="E30" s="58"/>
      <c r="F30" s="58"/>
      <c r="G30" s="59"/>
      <c r="H30" s="247">
        <f>+SUM(H10,H22,H28:H29)</f>
        <v>0</v>
      </c>
      <c r="J30" s="4" t="str">
        <f>'Données du projet'!B20</f>
        <v>Logiciels, formations</v>
      </c>
      <c r="M30" s="73"/>
      <c r="N30" s="252">
        <f>'Données du projet'!D56</f>
        <v>0</v>
      </c>
      <c r="O30" s="252">
        <f>'Données du projet'!E56</f>
        <v>0</v>
      </c>
      <c r="P30" s="252">
        <f>'Données du projet'!F56</f>
        <v>0</v>
      </c>
      <c r="Q30" s="252">
        <f>'Données du projet'!G56</f>
        <v>0</v>
      </c>
      <c r="R30" s="252">
        <f>'Données du projet'!H56</f>
        <v>0</v>
      </c>
    </row>
    <row r="31" spans="2:18" ht="32">
      <c r="B31" s="41" t="s">
        <v>12</v>
      </c>
      <c r="C31" s="42"/>
      <c r="D31" s="42"/>
      <c r="E31" s="42"/>
      <c r="F31" s="42"/>
      <c r="G31" s="47"/>
      <c r="H31" s="43" t="s">
        <v>8</v>
      </c>
      <c r="J31" s="4" t="str">
        <f>'Données du projet'!B22</f>
        <v>Droits d’entrée</v>
      </c>
      <c r="M31" s="73"/>
      <c r="N31" s="252">
        <f>'Données du projet'!D58</f>
        <v>0</v>
      </c>
      <c r="O31" s="252">
        <f>'Données du projet'!E58</f>
        <v>0</v>
      </c>
      <c r="P31" s="252">
        <f>'Données du projet'!F58</f>
        <v>0</v>
      </c>
      <c r="Q31" s="252">
        <f>'Données du projet'!G58</f>
        <v>0</v>
      </c>
      <c r="R31" s="252">
        <f>'Données du projet'!H58</f>
        <v>0</v>
      </c>
    </row>
    <row r="32" spans="2:18" ht="15.75" customHeight="1">
      <c r="B32" s="44"/>
      <c r="C32" s="45"/>
      <c r="D32" s="45"/>
      <c r="E32" s="45"/>
      <c r="F32" s="45"/>
      <c r="G32" s="48"/>
      <c r="H32" s="46"/>
      <c r="J32" s="4" t="str">
        <f>'Données du projet'!B21</f>
        <v>Dépôt marque, brevet, modèle</v>
      </c>
      <c r="M32" s="73"/>
      <c r="N32" s="252">
        <f>'Données du projet'!D57</f>
        <v>0</v>
      </c>
      <c r="O32" s="252">
        <f>'Données du projet'!E57</f>
        <v>0</v>
      </c>
      <c r="P32" s="252">
        <f>'Données du projet'!F57</f>
        <v>0</v>
      </c>
      <c r="Q32" s="252">
        <f>'Données du projet'!G57</f>
        <v>0</v>
      </c>
      <c r="R32" s="252">
        <f>'Données du projet'!H57</f>
        <v>0</v>
      </c>
    </row>
    <row r="33" spans="2:18">
      <c r="B33" s="1"/>
      <c r="C33" s="2"/>
      <c r="D33" s="2"/>
      <c r="E33" s="2"/>
      <c r="F33" s="2"/>
      <c r="G33" s="2"/>
      <c r="H33" s="243"/>
      <c r="J33" s="4" t="str">
        <f>'Données du projet'!B23</f>
        <v>Achat fonds de commerce ou parts</v>
      </c>
      <c r="M33" s="73"/>
      <c r="N33" s="252">
        <f>'Données du projet'!D59</f>
        <v>0</v>
      </c>
      <c r="O33" s="252">
        <f>'Données du projet'!E59</f>
        <v>0</v>
      </c>
      <c r="P33" s="252">
        <f>'Données du projet'!F59</f>
        <v>0</v>
      </c>
      <c r="Q33" s="252">
        <f>'Données du projet'!G59</f>
        <v>0</v>
      </c>
      <c r="R33" s="252">
        <f>'Données du projet'!H59</f>
        <v>0</v>
      </c>
    </row>
    <row r="34" spans="2:18">
      <c r="B34" s="3" t="s">
        <v>13</v>
      </c>
      <c r="H34" s="244">
        <f>SUM(H35:H36)</f>
        <v>0</v>
      </c>
      <c r="J34" s="4" t="str">
        <f>'Données du projet'!B24</f>
        <v>Droit au bail</v>
      </c>
      <c r="M34" s="73"/>
      <c r="N34" s="252">
        <f>'Données du projet'!D60</f>
        <v>0</v>
      </c>
      <c r="O34" s="252">
        <f>'Données du projet'!E60</f>
        <v>0</v>
      </c>
      <c r="P34" s="252">
        <f>'Données du projet'!F60</f>
        <v>0</v>
      </c>
      <c r="Q34" s="252">
        <f>'Données du projet'!G60</f>
        <v>0</v>
      </c>
      <c r="R34" s="252">
        <f>'Données du projet'!H60</f>
        <v>0</v>
      </c>
    </row>
    <row r="35" spans="2:18">
      <c r="B35" s="53" t="str">
        <f>'Données du projet'!E7</f>
        <v>Apport personnel ou familial</v>
      </c>
      <c r="H35" s="245">
        <f>'Données du projet'!G7</f>
        <v>0</v>
      </c>
      <c r="J35" s="4"/>
      <c r="M35" s="73"/>
      <c r="N35" s="252"/>
      <c r="O35" s="252"/>
      <c r="P35" s="245"/>
      <c r="Q35" s="245"/>
      <c r="R35" s="245"/>
    </row>
    <row r="36" spans="2:18">
      <c r="B36" s="4" t="str">
        <f>'Données du projet'!E8</f>
        <v>Apports en nature (en valeur)</v>
      </c>
      <c r="H36" s="245">
        <f>'Données du projet'!G8</f>
        <v>0</v>
      </c>
      <c r="J36" s="67" t="s">
        <v>125</v>
      </c>
      <c r="K36" s="2"/>
      <c r="L36" s="2"/>
      <c r="M36" s="75"/>
      <c r="N36" s="250">
        <f>SUM(N38:N42)</f>
        <v>0</v>
      </c>
      <c r="O36" s="250">
        <f>SUM(O38:O42)</f>
        <v>0</v>
      </c>
      <c r="P36" s="251">
        <f>SUM(P38:P42)</f>
        <v>0</v>
      </c>
      <c r="Q36" s="251">
        <f>SUM(Q38:Q42)</f>
        <v>0</v>
      </c>
      <c r="R36" s="251">
        <f>SUM(R38:R42)</f>
        <v>0</v>
      </c>
    </row>
    <row r="37" spans="2:18">
      <c r="B37" s="3" t="s">
        <v>14</v>
      </c>
      <c r="E37" s="8" t="s">
        <v>15</v>
      </c>
      <c r="F37" s="8" t="s">
        <v>16</v>
      </c>
      <c r="H37" s="244">
        <f>SUM(H38:H40)</f>
        <v>0</v>
      </c>
      <c r="J37" s="7"/>
      <c r="M37" s="73"/>
      <c r="N37" s="248"/>
      <c r="O37" s="248"/>
      <c r="P37" s="248"/>
      <c r="Q37" s="248"/>
      <c r="R37" s="248"/>
    </row>
    <row r="38" spans="2:18">
      <c r="B38" s="4" t="str">
        <f>'Données du projet'!E9</f>
        <v>Prêt n°1 (nom de la banque)</v>
      </c>
      <c r="E38" s="9" t="str">
        <f>IF(ISBLANK('Données du projet'!H9),"",'Données du projet'!H9)</f>
        <v/>
      </c>
      <c r="F38" s="154" t="str">
        <f>IF(ISBLANK('Données du projet'!I9),"",'Données du projet'!I9)</f>
        <v/>
      </c>
      <c r="H38" s="245">
        <f>'Données du projet'!G9</f>
        <v>0</v>
      </c>
      <c r="J38" s="4" t="str">
        <f>'Données du projet'!B28</f>
        <v>Enseigne et éléments de communication</v>
      </c>
      <c r="M38" s="73"/>
      <c r="N38" s="252">
        <f>'Données du projet'!D61</f>
        <v>0</v>
      </c>
      <c r="O38" s="252">
        <f>'Données du projet'!E61</f>
        <v>0</v>
      </c>
      <c r="P38" s="252">
        <f>'Données du projet'!F61</f>
        <v>0</v>
      </c>
      <c r="Q38" s="252">
        <f>'Données du projet'!G61</f>
        <v>0</v>
      </c>
      <c r="R38" s="252">
        <f>'Données du projet'!H61</f>
        <v>0</v>
      </c>
    </row>
    <row r="39" spans="2:18">
      <c r="B39" s="4" t="str">
        <f>'Données du projet'!E10</f>
        <v>Prêt n°2 (nom de la banque)</v>
      </c>
      <c r="E39" s="9" t="str">
        <f>IF(ISBLANK('Données du projet'!H10),"",'Données du projet'!H10)</f>
        <v/>
      </c>
      <c r="F39" s="154" t="str">
        <f>IF(ISBLANK('Données du projet'!I10),"",'Données du projet'!I10)</f>
        <v/>
      </c>
      <c r="H39" s="245">
        <f>'Données du projet'!G10</f>
        <v>0</v>
      </c>
      <c r="J39" s="4" t="str">
        <f>'Données du projet'!B29</f>
        <v>Achat immobilier</v>
      </c>
      <c r="M39" s="73"/>
      <c r="N39" s="252">
        <f>'Données du projet'!D62</f>
        <v>0</v>
      </c>
      <c r="O39" s="252">
        <f>'Données du projet'!E62</f>
        <v>0</v>
      </c>
      <c r="P39" s="252">
        <f>'Données du projet'!F62</f>
        <v>0</v>
      </c>
      <c r="Q39" s="252">
        <f>'Données du projet'!G62</f>
        <v>0</v>
      </c>
      <c r="R39" s="252">
        <f>'Données du projet'!H62</f>
        <v>0</v>
      </c>
    </row>
    <row r="40" spans="2:18">
      <c r="B40" s="4" t="str">
        <f>'Données du projet'!E11</f>
        <v>Prêt n°3 (nom de la banque)</v>
      </c>
      <c r="E40" s="9" t="str">
        <f>IF(ISBLANK('Données du projet'!H11),"",'Données du projet'!H11)</f>
        <v/>
      </c>
      <c r="F40" s="154" t="str">
        <f>IF(ISBLANK('Données du projet'!I11),"",'Données du projet'!I11)</f>
        <v/>
      </c>
      <c r="H40" s="245">
        <f>'Données du projet'!G11</f>
        <v>0</v>
      </c>
      <c r="J40" s="4" t="str">
        <f>'Données du projet'!B30</f>
        <v>Travaux et aménagements</v>
      </c>
      <c r="M40" s="73"/>
      <c r="N40" s="252">
        <f>'Données du projet'!D63</f>
        <v>0</v>
      </c>
      <c r="O40" s="252">
        <f>'Données du projet'!E63</f>
        <v>0</v>
      </c>
      <c r="P40" s="252">
        <f>'Données du projet'!F63</f>
        <v>0</v>
      </c>
      <c r="Q40" s="252">
        <f>'Données du projet'!G63</f>
        <v>0</v>
      </c>
      <c r="R40" s="252">
        <f>'Données du projet'!H63</f>
        <v>0</v>
      </c>
    </row>
    <row r="41" spans="2:18">
      <c r="B41" s="3" t="str">
        <f>'Données du projet'!E12</f>
        <v>Subvention n°1 (libellé)</v>
      </c>
      <c r="H41" s="244">
        <f>'Données du projet'!G12</f>
        <v>0</v>
      </c>
      <c r="J41" s="4" t="str">
        <f>'Données du projet'!B31</f>
        <v>Matériel industriel</v>
      </c>
      <c r="M41" s="73"/>
      <c r="N41" s="252">
        <f>'Données du projet'!D64</f>
        <v>0</v>
      </c>
      <c r="O41" s="252">
        <f>'Données du projet'!E64</f>
        <v>0</v>
      </c>
      <c r="P41" s="252">
        <f>'Données du projet'!F64</f>
        <v>0</v>
      </c>
      <c r="Q41" s="252">
        <f>'Données du projet'!G64</f>
        <v>0</v>
      </c>
      <c r="R41" s="252">
        <f>'Données du projet'!H64</f>
        <v>0</v>
      </c>
    </row>
    <row r="42" spans="2:18">
      <c r="B42" s="3" t="str">
        <f>'Données du projet'!E13</f>
        <v>Subvention n°2 (libellé)</v>
      </c>
      <c r="H42" s="244">
        <f>'Données du projet'!G13</f>
        <v>0</v>
      </c>
      <c r="J42" s="4" t="str">
        <f>'Données du projet'!B32</f>
        <v>Matériel de bureau</v>
      </c>
      <c r="M42" s="73"/>
      <c r="N42" s="252">
        <f>'Données du projet'!D65</f>
        <v>0</v>
      </c>
      <c r="O42" s="252">
        <f>'Données du projet'!E65</f>
        <v>0</v>
      </c>
      <c r="P42" s="252">
        <f>'Données du projet'!F65</f>
        <v>0</v>
      </c>
      <c r="Q42" s="252">
        <f>'Données du projet'!G65</f>
        <v>0</v>
      </c>
      <c r="R42" s="252">
        <f>'Données du projet'!H65</f>
        <v>0</v>
      </c>
    </row>
    <row r="43" spans="2:18">
      <c r="B43" s="3" t="str">
        <f>'Données du projet'!E14</f>
        <v>Autre financement (libellé)</v>
      </c>
      <c r="H43" s="244">
        <f>'Données du projet'!G14</f>
        <v>0</v>
      </c>
      <c r="J43" s="65"/>
      <c r="K43" s="10"/>
      <c r="L43" s="10"/>
      <c r="M43" s="76"/>
      <c r="N43" s="253"/>
      <c r="O43" s="253"/>
      <c r="P43" s="253"/>
      <c r="Q43" s="253"/>
      <c r="R43" s="253"/>
    </row>
    <row r="44" spans="2:18">
      <c r="B44" s="7"/>
      <c r="H44" s="248"/>
      <c r="J44" s="160" t="s">
        <v>189</v>
      </c>
      <c r="K44" s="55"/>
      <c r="L44" s="55"/>
      <c r="M44" s="56"/>
      <c r="N44" s="254">
        <f>SUM(N27,N36)</f>
        <v>0</v>
      </c>
      <c r="O44" s="254">
        <f>SUM(O27,O36)</f>
        <v>0</v>
      </c>
      <c r="P44" s="254">
        <f>SUM(P27,P36)</f>
        <v>0</v>
      </c>
      <c r="Q44" s="254">
        <f>SUM(Q27,Q36)</f>
        <v>0</v>
      </c>
      <c r="R44" s="254">
        <f>SUM(R27,R36)</f>
        <v>0</v>
      </c>
    </row>
    <row r="45" spans="2:18">
      <c r="B45" s="160" t="s">
        <v>17</v>
      </c>
      <c r="C45" s="55"/>
      <c r="D45" s="55"/>
      <c r="E45" s="55"/>
      <c r="F45" s="55"/>
      <c r="G45" s="56"/>
      <c r="H45" s="249">
        <f>SUM(H34,H37,H41:H43)</f>
        <v>0</v>
      </c>
    </row>
    <row r="49" spans="2:24" ht="19">
      <c r="B49" s="60" t="s">
        <v>115</v>
      </c>
      <c r="C49" s="60"/>
      <c r="D49" s="60"/>
      <c r="E49" s="60"/>
      <c r="F49" s="60"/>
      <c r="G49" s="60"/>
      <c r="H49" s="60"/>
      <c r="I49" s="60"/>
      <c r="J49" s="60"/>
      <c r="L49" s="60" t="s">
        <v>211</v>
      </c>
      <c r="M49" s="60"/>
      <c r="N49" s="60"/>
      <c r="O49" s="60"/>
      <c r="P49" s="60"/>
      <c r="Q49" s="60"/>
      <c r="R49" s="60"/>
      <c r="S49" s="60"/>
      <c r="T49" s="60"/>
    </row>
    <row r="51" spans="2:24">
      <c r="F51" s="144" t="s">
        <v>2</v>
      </c>
      <c r="G51" s="144" t="s">
        <v>3</v>
      </c>
      <c r="H51" s="144" t="s">
        <v>4</v>
      </c>
      <c r="I51" s="150" t="s">
        <v>42</v>
      </c>
      <c r="J51" s="144" t="s">
        <v>106</v>
      </c>
    </row>
    <row r="52" spans="2:24">
      <c r="B52" s="61"/>
      <c r="F52" s="145"/>
      <c r="G52" s="145"/>
      <c r="H52" s="145"/>
      <c r="I52" s="151"/>
      <c r="J52" s="145"/>
      <c r="O52" s="144" t="s">
        <v>2</v>
      </c>
      <c r="P52" s="144" t="s">
        <v>3</v>
      </c>
      <c r="Q52" s="144" t="s">
        <v>4</v>
      </c>
      <c r="R52" s="144" t="s">
        <v>42</v>
      </c>
      <c r="S52" s="148" t="s">
        <v>106</v>
      </c>
      <c r="T52" s="164"/>
    </row>
    <row r="53" spans="2:24">
      <c r="B53" s="62" t="s">
        <v>190</v>
      </c>
      <c r="C53" s="63"/>
      <c r="D53" s="63"/>
      <c r="E53" s="157"/>
      <c r="F53" s="257">
        <f>SUM(F54:F55)</f>
        <v>0</v>
      </c>
      <c r="G53" s="255">
        <f t="shared" ref="G53:J53" si="0">SUM(G54:G55)</f>
        <v>0</v>
      </c>
      <c r="H53" s="255">
        <f t="shared" si="0"/>
        <v>0</v>
      </c>
      <c r="I53" s="258">
        <f t="shared" si="0"/>
        <v>0</v>
      </c>
      <c r="J53" s="255">
        <f t="shared" si="0"/>
        <v>0</v>
      </c>
      <c r="L53" s="61"/>
      <c r="O53" s="145"/>
      <c r="P53" s="145"/>
      <c r="Q53" s="145"/>
      <c r="R53" s="145"/>
      <c r="S53" s="149"/>
      <c r="T53" s="164"/>
    </row>
    <row r="54" spans="2:24">
      <c r="B54" s="4" t="s">
        <v>191</v>
      </c>
      <c r="E54" s="73"/>
      <c r="F54" s="259">
        <f>'Données du projet'!E100</f>
        <v>0</v>
      </c>
      <c r="G54" s="260">
        <f>F54+F54*'Données du projet'!E103</f>
        <v>0</v>
      </c>
      <c r="H54" s="260">
        <f>G54+G54*'Données du projet'!E104</f>
        <v>0</v>
      </c>
      <c r="I54" s="261">
        <f>H54+H54*'Données du projet'!E105</f>
        <v>0</v>
      </c>
      <c r="J54" s="260">
        <f>I54+I54*'Données du projet'!E106</f>
        <v>0</v>
      </c>
      <c r="L54" s="175" t="s">
        <v>212</v>
      </c>
      <c r="M54" s="176"/>
      <c r="N54" s="177"/>
      <c r="O54" s="272">
        <f>F111</f>
        <v>0</v>
      </c>
      <c r="P54" s="272">
        <f>H111</f>
        <v>0</v>
      </c>
      <c r="Q54" s="272">
        <f>J111</f>
        <v>0</v>
      </c>
      <c r="R54" s="272">
        <f>L111</f>
        <v>0</v>
      </c>
      <c r="S54" s="273">
        <f>N111</f>
        <v>0</v>
      </c>
      <c r="T54" s="39"/>
      <c r="V54" s="164"/>
      <c r="X54" s="164"/>
    </row>
    <row r="55" spans="2:24">
      <c r="B55" s="4" t="s">
        <v>192</v>
      </c>
      <c r="E55" s="73"/>
      <c r="F55" s="259">
        <f>'Données du projet'!J100</f>
        <v>0</v>
      </c>
      <c r="G55" s="260">
        <f>F55+F55*'Données du projet'!J103</f>
        <v>0</v>
      </c>
      <c r="H55" s="260">
        <f>G55+G55*'Données du projet'!J104</f>
        <v>0</v>
      </c>
      <c r="I55" s="261">
        <f>H55+H55*'Données du projet'!J105</f>
        <v>0</v>
      </c>
      <c r="J55" s="260">
        <f>I55+I55*'Données du projet'!J106</f>
        <v>0</v>
      </c>
      <c r="L55" s="178" t="s">
        <v>213</v>
      </c>
      <c r="M55" s="179"/>
      <c r="N55" s="180"/>
      <c r="O55" s="271">
        <f>F106</f>
        <v>0</v>
      </c>
      <c r="P55" s="271">
        <f>H106</f>
        <v>0</v>
      </c>
      <c r="Q55" s="271">
        <f>J106</f>
        <v>0</v>
      </c>
      <c r="R55" s="271">
        <f>L106</f>
        <v>0</v>
      </c>
      <c r="S55" s="270">
        <f>N106</f>
        <v>0</v>
      </c>
      <c r="T55" s="163"/>
      <c r="V55" s="164"/>
      <c r="X55" s="164"/>
    </row>
    <row r="56" spans="2:24">
      <c r="B56" s="64" t="s">
        <v>193</v>
      </c>
      <c r="E56" s="73"/>
      <c r="F56" s="262">
        <f>F57</f>
        <v>0</v>
      </c>
      <c r="G56" s="256">
        <f>G57</f>
        <v>0</v>
      </c>
      <c r="H56" s="256">
        <f>H57</f>
        <v>0</v>
      </c>
      <c r="I56" s="263">
        <f>I57</f>
        <v>0</v>
      </c>
      <c r="J56" s="256">
        <f>J57</f>
        <v>0</v>
      </c>
      <c r="L56" s="181" t="s">
        <v>211</v>
      </c>
      <c r="M56" s="182"/>
      <c r="N56" s="183"/>
      <c r="O56" s="265">
        <f>O54+O55</f>
        <v>0</v>
      </c>
      <c r="P56" s="265">
        <f>P54+P55</f>
        <v>0</v>
      </c>
      <c r="Q56" s="265">
        <f>Q54+Q55</f>
        <v>0</v>
      </c>
      <c r="R56" s="265">
        <f t="shared" ref="R56" si="1">R54+R55</f>
        <v>0</v>
      </c>
      <c r="S56" s="264">
        <f t="shared" ref="S56" si="2">S54+S55</f>
        <v>0</v>
      </c>
      <c r="T56" s="39"/>
      <c r="V56" s="39"/>
      <c r="X56" s="39"/>
    </row>
    <row r="57" spans="2:24">
      <c r="B57" s="4" t="s">
        <v>194</v>
      </c>
      <c r="E57" s="73"/>
      <c r="F57" s="259">
        <f>'Données du projet'!$D$110*F54</f>
        <v>0</v>
      </c>
      <c r="G57" s="260">
        <f>'Données du projet'!$D$110*G54</f>
        <v>0</v>
      </c>
      <c r="H57" s="260">
        <f>'Données du projet'!$D$110*H54</f>
        <v>0</v>
      </c>
      <c r="I57" s="261">
        <f>'Données du projet'!$D$110*I54</f>
        <v>0</v>
      </c>
      <c r="J57" s="260">
        <f>'Données du projet'!$D$110*J54</f>
        <v>0</v>
      </c>
      <c r="L57" s="184" t="s">
        <v>214</v>
      </c>
      <c r="M57" s="185"/>
      <c r="N57" s="186"/>
      <c r="O57" s="271">
        <f>IF(ISERROR('Données du projet'!C80),0,'Données du projet'!C80)</f>
        <v>0</v>
      </c>
      <c r="P57" s="271">
        <f>IF(ISERROR('Données du projet'!D80),0,'Données du projet'!D80)</f>
        <v>0</v>
      </c>
      <c r="Q57" s="271">
        <f>IF(ISERROR('Données du projet'!E80),0,'Données du projet'!E80)</f>
        <v>0</v>
      </c>
      <c r="R57" s="271">
        <f>IF(ISERROR('Données du projet'!F80),0,'Données du projet'!F80)</f>
        <v>0</v>
      </c>
      <c r="S57" s="271">
        <f>IF(ISERROR('Données du projet'!G80),0,'Données du projet'!G80)</f>
        <v>0</v>
      </c>
      <c r="T57" s="163"/>
      <c r="V57" s="163"/>
      <c r="X57" s="163"/>
    </row>
    <row r="58" spans="2:24">
      <c r="B58" s="156"/>
      <c r="E58" s="73"/>
      <c r="F58" s="259"/>
      <c r="G58" s="260"/>
      <c r="H58" s="260"/>
      <c r="I58" s="261"/>
      <c r="J58" s="260"/>
      <c r="L58" s="181" t="s">
        <v>215</v>
      </c>
      <c r="M58" s="182"/>
      <c r="N58" s="183"/>
      <c r="O58" s="265">
        <f>O56-O57</f>
        <v>0</v>
      </c>
      <c r="P58" s="265">
        <f t="shared" ref="P58:S58" si="3">P56-P57</f>
        <v>0</v>
      </c>
      <c r="Q58" s="265">
        <f t="shared" si="3"/>
        <v>0</v>
      </c>
      <c r="R58" s="265">
        <f t="shared" si="3"/>
        <v>0</v>
      </c>
      <c r="S58" s="265">
        <f t="shared" si="3"/>
        <v>0</v>
      </c>
      <c r="T58" s="39"/>
      <c r="V58" s="39"/>
      <c r="X58" s="39"/>
    </row>
    <row r="59" spans="2:24">
      <c r="B59" s="54" t="s">
        <v>195</v>
      </c>
      <c r="C59" s="55"/>
      <c r="D59" s="55"/>
      <c r="E59" s="56"/>
      <c r="F59" s="264">
        <f>F53-F56</f>
        <v>0</v>
      </c>
      <c r="G59" s="265">
        <f>G53-G56</f>
        <v>0</v>
      </c>
      <c r="H59" s="265">
        <f>H53-H56</f>
        <v>0</v>
      </c>
      <c r="I59" s="266">
        <f>I53-I56</f>
        <v>0</v>
      </c>
      <c r="J59" s="265">
        <f>J53-J56</f>
        <v>0</v>
      </c>
      <c r="V59" s="163"/>
      <c r="X59" s="163"/>
    </row>
    <row r="60" spans="2:24">
      <c r="B60" s="64" t="s">
        <v>196</v>
      </c>
      <c r="E60" s="73"/>
      <c r="F60" s="262">
        <f>SUM(F61:F76)</f>
        <v>0</v>
      </c>
      <c r="G60" s="262">
        <f>SUM(G61:G76)</f>
        <v>0</v>
      </c>
      <c r="H60" s="262">
        <f>SUM(H61:H76)</f>
        <v>0</v>
      </c>
      <c r="I60" s="262">
        <f>SUM(I61:I76)</f>
        <v>0</v>
      </c>
      <c r="J60" s="262">
        <f>SUM(J61:J76)</f>
        <v>0</v>
      </c>
      <c r="V60" s="39"/>
      <c r="X60" s="39"/>
    </row>
    <row r="61" spans="2:24">
      <c r="B61" s="4" t="str">
        <f>'Données du projet'!E21</f>
        <v>Assurances</v>
      </c>
      <c r="E61" s="73"/>
      <c r="F61" s="259">
        <f>IF(ISBLANK('Données du projet'!G21),0,'Données du projet'!G21)</f>
        <v>0</v>
      </c>
      <c r="G61" s="259">
        <f>IF(ISBLANK('Données du projet'!H21),0,'Données du projet'!H21)</f>
        <v>0</v>
      </c>
      <c r="H61" s="259">
        <f>IF(ISBLANK('Données du projet'!I21),0,'Données du projet'!I21)</f>
        <v>0</v>
      </c>
      <c r="I61" s="259">
        <f>IF(ISBLANK('Données du projet'!J21),0,'Données du projet'!J21)</f>
        <v>0</v>
      </c>
      <c r="J61" s="259">
        <f>IF(ISBLANK('Données du projet'!K21),0,'Données du projet'!K21)</f>
        <v>0</v>
      </c>
    </row>
    <row r="62" spans="2:24">
      <c r="B62" s="4" t="str">
        <f>'Données du projet'!E22</f>
        <v>Téléphone, internet</v>
      </c>
      <c r="E62" s="73"/>
      <c r="F62" s="259">
        <f>IF(ISBLANK('Données du projet'!G22),0,'Données du projet'!G22)</f>
        <v>0</v>
      </c>
      <c r="G62" s="259">
        <f>IF(ISBLANK('Données du projet'!H22),0,'Données du projet'!H22)</f>
        <v>0</v>
      </c>
      <c r="H62" s="259">
        <f>IF(ISBLANK('Données du projet'!I22),0,'Données du projet'!I22)</f>
        <v>0</v>
      </c>
      <c r="I62" s="259">
        <f>IF(ISBLANK('Données du projet'!J22),0,'Données du projet'!J22)</f>
        <v>0</v>
      </c>
      <c r="J62" s="259">
        <f>IF(ISBLANK('Données du projet'!K22),0,'Données du projet'!K22)</f>
        <v>0</v>
      </c>
    </row>
    <row r="63" spans="2:24" ht="19">
      <c r="B63" s="4" t="str">
        <f>'Données du projet'!E23</f>
        <v>Autres abonnements</v>
      </c>
      <c r="E63" s="73"/>
      <c r="F63" s="259">
        <f>IF(ISBLANK('Données du projet'!G23),0,'Données du projet'!G23)</f>
        <v>0</v>
      </c>
      <c r="G63" s="259">
        <f>IF(ISBLANK('Données du projet'!H23),0,'Données du projet'!H23)</f>
        <v>0</v>
      </c>
      <c r="H63" s="259">
        <f>IF(ISBLANK('Données du projet'!I23),0,'Données du projet'!I23)</f>
        <v>0</v>
      </c>
      <c r="I63" s="259">
        <f>IF(ISBLANK('Données du projet'!J23),0,'Données du projet'!J23)</f>
        <v>0</v>
      </c>
      <c r="J63" s="259">
        <f>IF(ISBLANK('Données du projet'!K23),0,'Données du projet'!K23)</f>
        <v>0</v>
      </c>
      <c r="L63" s="60" t="s">
        <v>225</v>
      </c>
      <c r="M63" s="60"/>
      <c r="N63" s="60"/>
      <c r="O63" s="60"/>
      <c r="P63" s="60"/>
      <c r="Q63" s="60"/>
      <c r="R63" s="60"/>
      <c r="S63" s="60"/>
      <c r="T63" s="60"/>
    </row>
    <row r="64" spans="2:24">
      <c r="B64" s="4" t="str">
        <f>'Données du projet'!E24</f>
        <v>Carburant, transports</v>
      </c>
      <c r="E64" s="73"/>
      <c r="F64" s="259">
        <f>IF(ISBLANK('Données du projet'!G24),0,'Données du projet'!G24)</f>
        <v>0</v>
      </c>
      <c r="G64" s="259">
        <f>IF(ISBLANK('Données du projet'!H24),0,'Données du projet'!H24)</f>
        <v>0</v>
      </c>
      <c r="H64" s="259">
        <f>IF(ISBLANK('Données du projet'!I24),0,'Données du projet'!I24)</f>
        <v>0</v>
      </c>
      <c r="I64" s="259">
        <f>IF(ISBLANK('Données du projet'!J24),0,'Données du projet'!J24)</f>
        <v>0</v>
      </c>
      <c r="J64" s="259">
        <f>IF(ISBLANK('Données du projet'!K24),0,'Données du projet'!K24)</f>
        <v>0</v>
      </c>
    </row>
    <row r="65" spans="2:20">
      <c r="B65" s="4" t="str">
        <f>'Données du projet'!E25</f>
        <v>Frais de déplacement et hébergement</v>
      </c>
      <c r="E65" s="73"/>
      <c r="F65" s="259">
        <f>IF(ISBLANK('Données du projet'!G25),0,'Données du projet'!G25)</f>
        <v>0</v>
      </c>
      <c r="G65" s="259">
        <f>IF(ISBLANK('Données du projet'!H25),0,'Données du projet'!H25)</f>
        <v>0</v>
      </c>
      <c r="H65" s="259">
        <f>IF(ISBLANK('Données du projet'!I25),0,'Données du projet'!I25)</f>
        <v>0</v>
      </c>
      <c r="I65" s="259">
        <f>IF(ISBLANK('Données du projet'!J25),0,'Données du projet'!J25)</f>
        <v>0</v>
      </c>
      <c r="J65" s="259">
        <f>IF(ISBLANK('Données du projet'!K25),0,'Données du projet'!K25)</f>
        <v>0</v>
      </c>
    </row>
    <row r="66" spans="2:20">
      <c r="B66" s="4" t="str">
        <f>'Données du projet'!E26</f>
        <v>Eau, électricité, gaz</v>
      </c>
      <c r="E66" s="73"/>
      <c r="F66" s="259">
        <f>IF(ISBLANK('Données du projet'!G26),0,'Données du projet'!G26)</f>
        <v>0</v>
      </c>
      <c r="G66" s="259">
        <f>IF(ISBLANK('Données du projet'!H26),0,'Données du projet'!H26)</f>
        <v>0</v>
      </c>
      <c r="H66" s="259">
        <f>IF(ISBLANK('Données du projet'!I26),0,'Données du projet'!I26)</f>
        <v>0</v>
      </c>
      <c r="I66" s="259">
        <f>IF(ISBLANK('Données du projet'!J26),0,'Données du projet'!J26)</f>
        <v>0</v>
      </c>
      <c r="J66" s="259">
        <f>IF(ISBLANK('Données du projet'!K26),0,'Données du projet'!K26)</f>
        <v>0</v>
      </c>
    </row>
    <row r="67" spans="2:20">
      <c r="B67" s="4" t="str">
        <f>'Données du projet'!E27</f>
        <v>Mutuelle</v>
      </c>
      <c r="E67" s="73"/>
      <c r="F67" s="259">
        <f>IF(ISBLANK('Données du projet'!G27),0,'Données du projet'!G27)</f>
        <v>0</v>
      </c>
      <c r="G67" s="259">
        <f>IF(ISBLANK('Données du projet'!H27),0,'Données du projet'!H27)</f>
        <v>0</v>
      </c>
      <c r="H67" s="259">
        <f>IF(ISBLANK('Données du projet'!I27),0,'Données du projet'!I27)</f>
        <v>0</v>
      </c>
      <c r="I67" s="259">
        <f>IF(ISBLANK('Données du projet'!J27),0,'Données du projet'!J27)</f>
        <v>0</v>
      </c>
      <c r="J67" s="259">
        <f>IF(ISBLANK('Données du projet'!K27),0,'Données du projet'!K27)</f>
        <v>0</v>
      </c>
    </row>
    <row r="68" spans="2:20">
      <c r="B68" s="4" t="str">
        <f>'Données du projet'!E28</f>
        <v>Fournitures diverses</v>
      </c>
      <c r="E68" s="73"/>
      <c r="F68" s="259">
        <f>IF(ISBLANK('Données du projet'!G28),0,'Données du projet'!G28)</f>
        <v>0</v>
      </c>
      <c r="G68" s="259">
        <f>IF(ISBLANK('Données du projet'!H28),0,'Données du projet'!H28)</f>
        <v>0</v>
      </c>
      <c r="H68" s="259">
        <f>IF(ISBLANK('Données du projet'!I28),0,'Données du projet'!I28)</f>
        <v>0</v>
      </c>
      <c r="I68" s="259">
        <f>IF(ISBLANK('Données du projet'!J28),0,'Données du projet'!J28)</f>
        <v>0</v>
      </c>
      <c r="J68" s="259">
        <f>IF(ISBLANK('Données du projet'!K28),0,'Données du projet'!K28)</f>
        <v>0</v>
      </c>
    </row>
    <row r="69" spans="2:20">
      <c r="B69" s="4" t="str">
        <f>'Données du projet'!E29</f>
        <v>Entretien matériel et vêtements</v>
      </c>
      <c r="E69" s="73"/>
      <c r="F69" s="259">
        <f>IF(ISBLANK('Données du projet'!G29),0,'Données du projet'!G29)</f>
        <v>0</v>
      </c>
      <c r="G69" s="259">
        <f>IF(ISBLANK('Données du projet'!H29),0,'Données du projet'!H29)</f>
        <v>0</v>
      </c>
      <c r="H69" s="259">
        <f>IF(ISBLANK('Données du projet'!I29),0,'Données du projet'!I29)</f>
        <v>0</v>
      </c>
      <c r="I69" s="259">
        <f>IF(ISBLANK('Données du projet'!J29),0,'Données du projet'!J29)</f>
        <v>0</v>
      </c>
      <c r="J69" s="259">
        <f>IF(ISBLANK('Données du projet'!K29),0,'Données du projet'!K29)</f>
        <v>0</v>
      </c>
      <c r="P69" s="343" t="s">
        <v>2</v>
      </c>
      <c r="Q69" s="337" t="s">
        <v>3</v>
      </c>
      <c r="R69" s="337" t="s">
        <v>4</v>
      </c>
      <c r="S69" s="337" t="s">
        <v>42</v>
      </c>
      <c r="T69" s="337" t="s">
        <v>106</v>
      </c>
    </row>
    <row r="70" spans="2:20">
      <c r="B70" s="4" t="str">
        <f>'Données du projet'!E30</f>
        <v>Nettoyage des locaux</v>
      </c>
      <c r="E70" s="73"/>
      <c r="F70" s="259">
        <f>IF(ISBLANK('Données du projet'!G30),0,'Données du projet'!G30)</f>
        <v>0</v>
      </c>
      <c r="G70" s="259">
        <f>IF(ISBLANK('Données du projet'!H30),0,'Données du projet'!H30)</f>
        <v>0</v>
      </c>
      <c r="H70" s="259">
        <f>IF(ISBLANK('Données du projet'!I30),0,'Données du projet'!I30)</f>
        <v>0</v>
      </c>
      <c r="I70" s="259">
        <f>IF(ISBLANK('Données du projet'!J30),0,'Données du projet'!J30)</f>
        <v>0</v>
      </c>
      <c r="J70" s="259">
        <f>IF(ISBLANK('Données du projet'!K30),0,'Données du projet'!K30)</f>
        <v>0</v>
      </c>
      <c r="L70" s="61"/>
      <c r="P70" s="344"/>
      <c r="Q70" s="338"/>
      <c r="R70" s="338"/>
      <c r="S70" s="338"/>
      <c r="T70" s="338"/>
    </row>
    <row r="71" spans="2:20">
      <c r="B71" s="4" t="str">
        <f>'Données du projet'!E31</f>
        <v>Budget publicité et communication</v>
      </c>
      <c r="E71" s="73"/>
      <c r="F71" s="259">
        <f>IF(ISBLANK('Données du projet'!G31),0,'Données du projet'!G31)</f>
        <v>0</v>
      </c>
      <c r="G71" s="259">
        <f>IF(ISBLANK('Données du projet'!H31),0,'Données du projet'!H31)</f>
        <v>0</v>
      </c>
      <c r="H71" s="259">
        <f>IF(ISBLANK('Données du projet'!I31),0,'Données du projet'!I31)</f>
        <v>0</v>
      </c>
      <c r="I71" s="259">
        <f>IF(ISBLANK('Données du projet'!J31),0,'Données du projet'!J31)</f>
        <v>0</v>
      </c>
      <c r="J71" s="259">
        <f>IF(ISBLANK('Données du projet'!K31),0,'Données du projet'!K31)</f>
        <v>0</v>
      </c>
      <c r="L71" s="192" t="s">
        <v>235</v>
      </c>
      <c r="M71" s="193"/>
      <c r="N71" s="193"/>
      <c r="O71" s="194"/>
      <c r="P71" s="257">
        <f>F98</f>
        <v>0</v>
      </c>
      <c r="Q71" s="257">
        <f>H98</f>
        <v>0</v>
      </c>
      <c r="R71" s="257">
        <f>J98</f>
        <v>0</v>
      </c>
      <c r="S71" s="257">
        <f>L98</f>
        <v>0</v>
      </c>
      <c r="T71" s="257">
        <f>N98</f>
        <v>0</v>
      </c>
    </row>
    <row r="72" spans="2:20">
      <c r="B72" s="4" t="str">
        <f>'Données du projet'!E32</f>
        <v>Loyer et charges locatives</v>
      </c>
      <c r="C72" s="6"/>
      <c r="D72" s="6"/>
      <c r="E72" s="158"/>
      <c r="F72" s="259">
        <f>IF(ISBLANK('Données du projet'!G32),0,'Données du projet'!G32)</f>
        <v>0</v>
      </c>
      <c r="G72" s="259">
        <f>IF(ISBLANK('Données du projet'!H32),0,'Données du projet'!H32)</f>
        <v>0</v>
      </c>
      <c r="H72" s="259">
        <f>IF(ISBLANK('Données du projet'!I32),0,'Données du projet'!I32)</f>
        <v>0</v>
      </c>
      <c r="I72" s="259">
        <f>IF(ISBLANK('Données du projet'!J32),0,'Données du projet'!J32)</f>
        <v>0</v>
      </c>
      <c r="J72" s="259">
        <f>IF(ISBLANK('Données du projet'!K32),0,'Données du projet'!K32)</f>
        <v>0</v>
      </c>
      <c r="L72" s="227" t="s">
        <v>194</v>
      </c>
      <c r="M72" s="18"/>
      <c r="N72" s="18"/>
      <c r="O72" s="159"/>
      <c r="P72" s="259">
        <f>F99</f>
        <v>0</v>
      </c>
      <c r="Q72" s="259">
        <f>H99</f>
        <v>0</v>
      </c>
      <c r="R72" s="259">
        <f>J99</f>
        <v>0</v>
      </c>
      <c r="S72" s="259">
        <f>L99</f>
        <v>0</v>
      </c>
      <c r="T72" s="259">
        <f>N99</f>
        <v>0</v>
      </c>
    </row>
    <row r="73" spans="2:20">
      <c r="B73" s="4" t="str">
        <f>'Données du projet'!E33</f>
        <v>Expert comptable, avocats</v>
      </c>
      <c r="C73" s="6"/>
      <c r="D73" s="6"/>
      <c r="E73" s="158"/>
      <c r="F73" s="259">
        <f>IF(ISBLANK('Données du projet'!G33),0,'Données du projet'!G33)</f>
        <v>0</v>
      </c>
      <c r="G73" s="259">
        <f>IF(ISBLANK('Données du projet'!H33),0,'Données du projet'!H33)</f>
        <v>0</v>
      </c>
      <c r="H73" s="259">
        <f>IF(ISBLANK('Données du projet'!I33),0,'Données du projet'!I33)</f>
        <v>0</v>
      </c>
      <c r="I73" s="259">
        <f>IF(ISBLANK('Données du projet'!J33),0,'Données du projet'!J33)</f>
        <v>0</v>
      </c>
      <c r="J73" s="259">
        <f>IF(ISBLANK('Données du projet'!K33),0,'Données du projet'!K33)</f>
        <v>0</v>
      </c>
      <c r="L73" s="227" t="s">
        <v>226</v>
      </c>
      <c r="M73" s="18"/>
      <c r="N73" s="18"/>
      <c r="O73" s="159"/>
      <c r="P73" s="259">
        <f>P72</f>
        <v>0</v>
      </c>
      <c r="Q73" s="259">
        <f t="shared" ref="Q73:T73" si="4">Q72</f>
        <v>0</v>
      </c>
      <c r="R73" s="259">
        <f t="shared" si="4"/>
        <v>0</v>
      </c>
      <c r="S73" s="259">
        <f t="shared" si="4"/>
        <v>0</v>
      </c>
      <c r="T73" s="259">
        <f t="shared" si="4"/>
        <v>0</v>
      </c>
    </row>
    <row r="74" spans="2:20">
      <c r="B74" s="53" t="str">
        <f>'Données du projet'!E37</f>
        <v>Libellé autre charge 1</v>
      </c>
      <c r="E74" s="73"/>
      <c r="F74" s="259">
        <f>IF(ISBLANK('Données du projet'!G37),0,'Données du projet'!G37)</f>
        <v>0</v>
      </c>
      <c r="G74" s="259">
        <f>IF(ISBLANK('Données du projet'!H37),0,'Données du projet'!H37)</f>
        <v>0</v>
      </c>
      <c r="H74" s="259">
        <f>IF(ISBLANK('Données du projet'!I37),0,'Données du projet'!I37)</f>
        <v>0</v>
      </c>
      <c r="I74" s="259">
        <f>IF(ISBLANK('Données du projet'!J37),0,'Données du projet'!J37)</f>
        <v>0</v>
      </c>
      <c r="J74" s="259">
        <f>IF(ISBLANK('Données du projet'!K37),0,'Données du projet'!K37)</f>
        <v>0</v>
      </c>
      <c r="L74" s="227" t="s">
        <v>227</v>
      </c>
      <c r="M74" s="18"/>
      <c r="N74" s="18"/>
      <c r="O74" s="159"/>
      <c r="P74" s="262">
        <f>P71-P73</f>
        <v>0</v>
      </c>
      <c r="Q74" s="262">
        <f t="shared" ref="Q74:T74" si="5">Q71-Q73</f>
        <v>0</v>
      </c>
      <c r="R74" s="262">
        <f t="shared" si="5"/>
        <v>0</v>
      </c>
      <c r="S74" s="262">
        <f t="shared" si="5"/>
        <v>0</v>
      </c>
      <c r="T74" s="262">
        <f t="shared" si="5"/>
        <v>0</v>
      </c>
    </row>
    <row r="75" spans="2:20">
      <c r="B75" s="53" t="str">
        <f>'Données du projet'!E38</f>
        <v>Libellé autre charge 2</v>
      </c>
      <c r="E75" s="73"/>
      <c r="F75" s="259">
        <f>IF(ISBLANK('Données du projet'!G38),0,'Données du projet'!G38)</f>
        <v>0</v>
      </c>
      <c r="G75" s="259">
        <f>IF(ISBLANK('Données du projet'!H38),0,'Données du projet'!H38)</f>
        <v>0</v>
      </c>
      <c r="H75" s="259">
        <f>IF(ISBLANK('Données du projet'!I38),0,'Données du projet'!I38)</f>
        <v>0</v>
      </c>
      <c r="I75" s="259">
        <f>IF(ISBLANK('Données du projet'!J38),0,'Données du projet'!J38)</f>
        <v>0</v>
      </c>
      <c r="J75" s="259">
        <f>IF(ISBLANK('Données du projet'!K38),0,'Données du projet'!K38)</f>
        <v>0</v>
      </c>
      <c r="L75" s="187" t="s">
        <v>228</v>
      </c>
      <c r="M75" s="152"/>
      <c r="N75" s="152"/>
      <c r="O75" s="153"/>
      <c r="P75" s="240">
        <f>IF(ISERROR(P74/P71),0,P74/P71)</f>
        <v>0</v>
      </c>
      <c r="Q75" s="240">
        <f t="shared" ref="Q75:T75" si="6">IF(ISERROR(Q74/Q71),0,Q74/Q71)</f>
        <v>0</v>
      </c>
      <c r="R75" s="240">
        <f t="shared" si="6"/>
        <v>0</v>
      </c>
      <c r="S75" s="240">
        <f t="shared" si="6"/>
        <v>0</v>
      </c>
      <c r="T75" s="240">
        <f t="shared" si="6"/>
        <v>0</v>
      </c>
    </row>
    <row r="76" spans="2:20">
      <c r="B76" s="53" t="str">
        <f>'Données du projet'!E39</f>
        <v>Libellé autre charge 3</v>
      </c>
      <c r="E76" s="73"/>
      <c r="F76" s="259">
        <f>IF(ISBLANK('Données du projet'!G39),0,'Données du projet'!G39)</f>
        <v>0</v>
      </c>
      <c r="G76" s="259">
        <f>IF(ISBLANK('Données du projet'!H39),0,'Données du projet'!H39)</f>
        <v>0</v>
      </c>
      <c r="H76" s="259">
        <f>IF(ISBLANK('Données du projet'!I39),0,'Données du projet'!I39)</f>
        <v>0</v>
      </c>
      <c r="I76" s="259">
        <f>IF(ISBLANK('Données du projet'!J39),0,'Données du projet'!J39)</f>
        <v>0</v>
      </c>
      <c r="J76" s="259">
        <f>IF(ISBLANK('Données du projet'!K39),0,'Données du projet'!K39)</f>
        <v>0</v>
      </c>
      <c r="L76" s="227" t="s">
        <v>229</v>
      </c>
      <c r="O76" s="73"/>
      <c r="P76" s="259">
        <f>SUM(F101,F103:F104,F106,F108)</f>
        <v>0</v>
      </c>
      <c r="Q76" s="259">
        <f>SUM(H101,H103,H108,H104,H106)</f>
        <v>0</v>
      </c>
      <c r="R76" s="259">
        <f>SUM(J101,J103,J104,J106,J108)</f>
        <v>0</v>
      </c>
      <c r="S76" s="259">
        <f>SUM(L101,L103,L104,L106,L108,)</f>
        <v>0</v>
      </c>
      <c r="T76" s="259">
        <f>SUM(N101,N103,N104,N106,N108)</f>
        <v>0</v>
      </c>
    </row>
    <row r="77" spans="2:20">
      <c r="B77" s="65"/>
      <c r="D77" s="10"/>
      <c r="E77" s="76"/>
      <c r="F77" s="267"/>
      <c r="G77" s="268"/>
      <c r="H77" s="268"/>
      <c r="I77" s="268"/>
      <c r="J77" s="269"/>
      <c r="L77" s="187" t="s">
        <v>230</v>
      </c>
      <c r="M77" s="152"/>
      <c r="N77" s="152"/>
      <c r="O77" s="153"/>
      <c r="P77" s="264">
        <f>P72+P76</f>
        <v>0</v>
      </c>
      <c r="Q77" s="264">
        <f t="shared" ref="Q77:T77" si="7">Q72+Q76</f>
        <v>0</v>
      </c>
      <c r="R77" s="264">
        <f t="shared" si="7"/>
        <v>0</v>
      </c>
      <c r="S77" s="264">
        <f t="shared" si="7"/>
        <v>0</v>
      </c>
      <c r="T77" s="264">
        <f t="shared" si="7"/>
        <v>0</v>
      </c>
    </row>
    <row r="78" spans="2:20">
      <c r="B78" s="160" t="s">
        <v>197</v>
      </c>
      <c r="C78" s="55"/>
      <c r="D78" s="55"/>
      <c r="E78" s="56"/>
      <c r="F78" s="264">
        <f>F59-F60</f>
        <v>0</v>
      </c>
      <c r="G78" s="265">
        <f>G59-G60</f>
        <v>0</v>
      </c>
      <c r="H78" s="265">
        <f>H59-H60</f>
        <v>0</v>
      </c>
      <c r="I78" s="266">
        <f>I59-I60</f>
        <v>0</v>
      </c>
      <c r="J78" s="265">
        <f>J59-J60</f>
        <v>0</v>
      </c>
      <c r="L78" s="227" t="s">
        <v>231</v>
      </c>
      <c r="O78" s="73"/>
      <c r="P78" s="259">
        <f>F87</f>
        <v>0</v>
      </c>
      <c r="Q78" s="259">
        <f>G87</f>
        <v>0</v>
      </c>
      <c r="R78" s="259">
        <f t="shared" ref="R78:T78" si="8">H87</f>
        <v>0</v>
      </c>
      <c r="S78" s="259">
        <f t="shared" si="8"/>
        <v>0</v>
      </c>
      <c r="T78" s="259">
        <f t="shared" si="8"/>
        <v>0</v>
      </c>
    </row>
    <row r="79" spans="2:20">
      <c r="B79" s="64" t="s">
        <v>198</v>
      </c>
      <c r="E79" s="73"/>
      <c r="F79" s="259">
        <f>IF(ISBLANK('Données du projet'!G35),0,'Données du projet'!G35)</f>
        <v>0</v>
      </c>
      <c r="G79" s="259">
        <f>IF(ISBLANK('Données du projet'!H35),0,'Données du projet'!H35)</f>
        <v>0</v>
      </c>
      <c r="H79" s="259">
        <f>IF(ISBLANK('Données du projet'!I35),0,'Données du projet'!I35)</f>
        <v>0</v>
      </c>
      <c r="I79" s="259">
        <f>IF(ISBLANK('Données du projet'!J35),0,'Données du projet'!J35)</f>
        <v>0</v>
      </c>
      <c r="J79" s="259">
        <f>IF(ISBLANK('Données du projet'!K35),0,'Données du projet'!K35)</f>
        <v>0</v>
      </c>
      <c r="L79" s="187" t="s">
        <v>232</v>
      </c>
      <c r="M79" s="152"/>
      <c r="N79" s="152"/>
      <c r="O79" s="153"/>
      <c r="P79" s="264">
        <f>IF(ISERROR(P76/P75),0,P76/P75)</f>
        <v>0</v>
      </c>
      <c r="Q79" s="264">
        <f t="shared" ref="Q79:T79" si="9">IF(ISERROR(Q76/Q75),0,Q76/Q75)</f>
        <v>0</v>
      </c>
      <c r="R79" s="264">
        <f t="shared" si="9"/>
        <v>0</v>
      </c>
      <c r="S79" s="264">
        <f t="shared" si="9"/>
        <v>0</v>
      </c>
      <c r="T79" s="264">
        <f t="shared" si="9"/>
        <v>0</v>
      </c>
    </row>
    <row r="80" spans="2:20">
      <c r="B80" s="64" t="s">
        <v>199</v>
      </c>
      <c r="E80" s="73"/>
      <c r="F80" s="262">
        <f>'Données du projet'!C136</f>
        <v>0</v>
      </c>
      <c r="G80" s="262">
        <f>'Données du projet'!D136</f>
        <v>0</v>
      </c>
      <c r="H80" s="262">
        <f>'Données du projet'!E136</f>
        <v>0</v>
      </c>
      <c r="I80" s="262">
        <f>'Données du projet'!F136</f>
        <v>0</v>
      </c>
      <c r="J80" s="262">
        <f>'Données du projet'!G136</f>
        <v>0</v>
      </c>
      <c r="L80" s="227" t="s">
        <v>233</v>
      </c>
      <c r="M80" s="18"/>
      <c r="N80" s="18"/>
      <c r="O80" s="159"/>
      <c r="P80" s="259">
        <f>P71-P79</f>
        <v>0</v>
      </c>
      <c r="Q80" s="259">
        <f t="shared" ref="Q80:T80" si="10">Q71-Q79</f>
        <v>0</v>
      </c>
      <c r="R80" s="259">
        <f t="shared" si="10"/>
        <v>0</v>
      </c>
      <c r="S80" s="259">
        <f t="shared" si="10"/>
        <v>0</v>
      </c>
      <c r="T80" s="259">
        <f t="shared" si="10"/>
        <v>0</v>
      </c>
    </row>
    <row r="81" spans="2:20">
      <c r="B81" s="227" t="s">
        <v>180</v>
      </c>
      <c r="E81" s="73"/>
      <c r="F81" s="259">
        <f>'Données du projet'!C137+'Données du projet'!C138</f>
        <v>0</v>
      </c>
      <c r="G81" s="259">
        <f>'Données du projet'!D137+'Données du projet'!D138</f>
        <v>0</v>
      </c>
      <c r="H81" s="259">
        <f>'Données du projet'!E137+'Données du projet'!E138</f>
        <v>0</v>
      </c>
      <c r="I81" s="259">
        <f>'Données du projet'!F137+'Données du projet'!F138</f>
        <v>0</v>
      </c>
      <c r="J81" s="259">
        <f>'Données du projet'!G137+'Données du projet'!G138</f>
        <v>0</v>
      </c>
      <c r="L81" s="173" t="s">
        <v>234</v>
      </c>
      <c r="M81" s="237"/>
      <c r="N81" s="237"/>
      <c r="O81" s="239"/>
      <c r="P81" s="274">
        <f>P79/250</f>
        <v>0</v>
      </c>
      <c r="Q81" s="274">
        <f t="shared" ref="Q81:T81" si="11">Q79/250</f>
        <v>0</v>
      </c>
      <c r="R81" s="274">
        <f t="shared" si="11"/>
        <v>0</v>
      </c>
      <c r="S81" s="274">
        <f t="shared" si="11"/>
        <v>0</v>
      </c>
      <c r="T81" s="274">
        <f t="shared" si="11"/>
        <v>0</v>
      </c>
    </row>
    <row r="82" spans="2:20">
      <c r="B82" s="64" t="s">
        <v>200</v>
      </c>
      <c r="E82" s="73"/>
      <c r="F82" s="262">
        <f>'Données du projet'!C141</f>
        <v>0</v>
      </c>
      <c r="G82" s="262">
        <f>'Données du projet'!D141</f>
        <v>0</v>
      </c>
      <c r="H82" s="262">
        <f>'Données du projet'!E141</f>
        <v>0</v>
      </c>
      <c r="I82" s="262">
        <f>'Données du projet'!F141</f>
        <v>0</v>
      </c>
      <c r="J82" s="262">
        <f>'Données du projet'!G141</f>
        <v>0</v>
      </c>
      <c r="P82" s="174"/>
    </row>
    <row r="83" spans="2:20">
      <c r="B83" s="227" t="s">
        <v>201</v>
      </c>
      <c r="E83" s="159"/>
      <c r="F83" s="259">
        <f>SUM('Données du projet'!C142:C144)</f>
        <v>0</v>
      </c>
      <c r="G83" s="259">
        <f>SUM('Données du projet'!D142:D144)</f>
        <v>0</v>
      </c>
      <c r="H83" s="259">
        <f>SUM('Données du projet'!E142:E144)</f>
        <v>0</v>
      </c>
      <c r="I83" s="259">
        <f>SUM('Données du projet'!F142:F144)</f>
        <v>0</v>
      </c>
      <c r="J83" s="259">
        <f>SUM('Données du projet'!G142:G144)</f>
        <v>0</v>
      </c>
    </row>
    <row r="84" spans="2:20">
      <c r="B84" s="160" t="s">
        <v>202</v>
      </c>
      <c r="C84" s="55"/>
      <c r="D84" s="55"/>
      <c r="E84" s="56"/>
      <c r="F84" s="264">
        <f>F78-SUM(F79:F83)</f>
        <v>0</v>
      </c>
      <c r="G84" s="265">
        <f t="shared" ref="G84:H84" si="12">G78-SUM(G79:G83)</f>
        <v>0</v>
      </c>
      <c r="H84" s="265">
        <f t="shared" si="12"/>
        <v>0</v>
      </c>
      <c r="I84" s="266">
        <f t="shared" ref="I84:J84" si="13">I78-SUM(I79:I83)</f>
        <v>0</v>
      </c>
      <c r="J84" s="265">
        <f t="shared" si="13"/>
        <v>0</v>
      </c>
    </row>
    <row r="85" spans="2:20">
      <c r="B85" s="236" t="s">
        <v>203</v>
      </c>
      <c r="C85" s="18"/>
      <c r="D85" s="18"/>
      <c r="E85" s="158"/>
      <c r="F85" s="259">
        <f>IF(ISERROR('Données du projet'!G34+'Données du projet'!C80),0,'Données du projet'!G34+'Données du projet'!C80)</f>
        <v>0</v>
      </c>
      <c r="G85" s="259">
        <f>IF(ISERROR('Données du projet'!H34+'Données du projet'!D80),0,'Données du projet'!H34+'Données du projet'!D80)</f>
        <v>0</v>
      </c>
      <c r="H85" s="259">
        <f>IF(ISERROR('Données du projet'!I34+'Données du projet'!E80),0,'Données du projet'!I34+'Données du projet'!E80)</f>
        <v>0</v>
      </c>
      <c r="I85" s="259">
        <f>IF(ISERROR('Données du projet'!J34+'Données du projet'!F80),0,'Données du projet'!J34+'Données du projet'!F80)</f>
        <v>0</v>
      </c>
      <c r="J85" s="259">
        <f>IF(ISERROR('Données du projet'!K34+'Données du projet'!G80),0,'Données du projet'!K34+'Données du projet'!G80)</f>
        <v>0</v>
      </c>
    </row>
    <row r="86" spans="2:20">
      <c r="B86" s="236" t="s">
        <v>204</v>
      </c>
      <c r="C86" s="18"/>
      <c r="D86" s="18"/>
      <c r="E86" s="158"/>
      <c r="F86" s="259">
        <f>'Données du projet'!D55</f>
        <v>0</v>
      </c>
      <c r="G86" s="259">
        <f>'Données du projet'!E55</f>
        <v>0</v>
      </c>
      <c r="H86" s="259">
        <f>'Données du projet'!F55</f>
        <v>0</v>
      </c>
      <c r="I86" s="259">
        <f>'Données du projet'!G55</f>
        <v>0</v>
      </c>
      <c r="J86" s="259">
        <f>'Données du projet'!H55</f>
        <v>0</v>
      </c>
    </row>
    <row r="87" spans="2:20">
      <c r="B87" s="160" t="s">
        <v>205</v>
      </c>
      <c r="C87" s="55"/>
      <c r="D87" s="55"/>
      <c r="E87" s="56"/>
      <c r="F87" s="264">
        <f>F84-F85-F86</f>
        <v>0</v>
      </c>
      <c r="G87" s="306">
        <f>G84-G85-G86</f>
        <v>0</v>
      </c>
      <c r="H87" s="265">
        <f t="shared" ref="H87:J87" si="14">H84-H85-H86</f>
        <v>0</v>
      </c>
      <c r="I87" s="266">
        <f t="shared" si="14"/>
        <v>0</v>
      </c>
      <c r="J87" s="265">
        <f t="shared" si="14"/>
        <v>0</v>
      </c>
    </row>
    <row r="88" spans="2:20">
      <c r="B88" s="3" t="str">
        <f>IF(ISERROR(+IF((VLOOKUP('Données du projet'!C8,'Données du projet'!B179:C188,2,0))="IR","","Impôt sur les sociétés")),"",+IF((VLOOKUP('Données du projet'!C8,'Données du projet'!B179:C188,2,0))="IR","","Impôt sur les sociétés"))</f>
        <v>Impôt sur les sociétés</v>
      </c>
      <c r="E88" s="73"/>
      <c r="F88" s="262">
        <f>IF($B$88="Impôt sur les sociétés",IF(F87&lt;0,0,IF(F87&gt;42500,42500*0.15+(F87-42500)*25%,F87*0.15)),"")</f>
        <v>0</v>
      </c>
      <c r="G88" s="262">
        <f t="shared" ref="G88:J88" si="15">IF($B$88="Impôt sur les sociétés",IF(G87&lt;0,0,IF(G87&gt;42500,42500*0.15+(G87-42500)*25%,G87*0.15)),"")</f>
        <v>0</v>
      </c>
      <c r="H88" s="262">
        <f t="shared" si="15"/>
        <v>0</v>
      </c>
      <c r="I88" s="262">
        <f t="shared" si="15"/>
        <v>0</v>
      </c>
      <c r="J88" s="262">
        <f t="shared" si="15"/>
        <v>0</v>
      </c>
    </row>
    <row r="89" spans="2:20">
      <c r="B89" s="223" t="str">
        <f>IF(ISERROR(+IF((VLOOKUP('Données du projet'!C8,'Données du projet'!B179:C188,2,0))="IS","","Impôt sur le revenu")),"",+IF((VLOOKUP('Données du projet'!C8,'Données du projet'!B179:C188,2,0))="IS","","Impôt sur le revenu"))</f>
        <v/>
      </c>
      <c r="E89" s="73"/>
      <c r="F89" s="269" t="str">
        <f>(IF($B$89="Impôt sur le revenu",IF(F87&lt;=11497,0,IF(F87&lt;=29315,(F87-11497)*11%,IF(F87&lt;=83823,(29315-11497)*11%+(F87-29315)*30%,IF(F87&lt;=180294,(29315-11497)*11%+(83823-29315)*30%+(F87-83823)*41%,(29315-11497)*11%+(83823-29315)*30%+(180294-83823)*41%+(F87-180294)*45%)))),""))</f>
        <v/>
      </c>
      <c r="G89" s="269" t="str">
        <f t="shared" ref="G89:J89" si="16">(IF($B$89="Impôt sur le revenu",IF(G87&lt;=11497,0,IF(G87&lt;=29315,(G87-11497)*11%,IF(G87&lt;=83823,(29315-11497)*11%+(G87-29315)*30%,IF(G87&lt;=180294,(29315-11497)*11%+(83823-29315)*30%+(G87-83823)*41%,(29315-11497)*11%+(83823-29315)*30%+(180294-83823)*41%+(G87-180294)*45%)))),""))</f>
        <v/>
      </c>
      <c r="H89" s="269" t="str">
        <f t="shared" si="16"/>
        <v/>
      </c>
      <c r="I89" s="269" t="str">
        <f t="shared" si="16"/>
        <v/>
      </c>
      <c r="J89" s="269" t="str">
        <f t="shared" si="16"/>
        <v/>
      </c>
      <c r="M89" t="str">
        <f>IF(ISERROR(+IF((VLOOKUP('Données du projet'!C8,'Données du projet'!B179:C184,2,0))="IS","","Impôt sur le revenu")),"",+IF((VLOOKUP('Données du projet'!C8,'Données du projet'!B179:C184,2,0))="IS","","Impôt sur le revenu"))</f>
        <v/>
      </c>
    </row>
    <row r="90" spans="2:20">
      <c r="B90" s="339" t="s">
        <v>206</v>
      </c>
      <c r="C90" s="340"/>
      <c r="D90" s="340"/>
      <c r="E90" s="341"/>
      <c r="F90" s="265">
        <f>F87-SUM(F88:F89)</f>
        <v>0</v>
      </c>
      <c r="G90" s="265">
        <f t="shared" ref="G90:J90" si="17">G87-SUM(G88:G89)</f>
        <v>0</v>
      </c>
      <c r="H90" s="265">
        <f t="shared" si="17"/>
        <v>0</v>
      </c>
      <c r="I90" s="265">
        <f t="shared" si="17"/>
        <v>0</v>
      </c>
      <c r="J90" s="265">
        <f t="shared" si="17"/>
        <v>0</v>
      </c>
    </row>
    <row r="91" spans="2:20">
      <c r="B91" s="161"/>
      <c r="F91" s="39"/>
      <c r="G91" s="35"/>
      <c r="H91" s="39"/>
      <c r="I91" s="39"/>
      <c r="J91" s="39"/>
    </row>
    <row r="93" spans="2:20" ht="19">
      <c r="B93" s="60" t="s">
        <v>216</v>
      </c>
      <c r="C93" s="60"/>
      <c r="D93" s="60"/>
      <c r="E93" s="60"/>
      <c r="F93" s="60"/>
      <c r="G93" s="60"/>
      <c r="H93" s="60"/>
      <c r="I93" s="60"/>
      <c r="J93" s="60"/>
      <c r="K93" s="10"/>
      <c r="L93" s="10"/>
      <c r="M93" s="10"/>
      <c r="N93" s="10"/>
      <c r="O93" s="10"/>
    </row>
    <row r="96" spans="2:20">
      <c r="F96" s="144" t="s">
        <v>2</v>
      </c>
      <c r="G96" s="167" t="s">
        <v>179</v>
      </c>
      <c r="H96" s="148" t="s">
        <v>3</v>
      </c>
      <c r="I96" s="167" t="s">
        <v>179</v>
      </c>
      <c r="J96" s="148" t="s">
        <v>4</v>
      </c>
      <c r="K96" s="167" t="s">
        <v>179</v>
      </c>
      <c r="L96" s="148" t="s">
        <v>42</v>
      </c>
      <c r="M96" s="167" t="s">
        <v>179</v>
      </c>
      <c r="N96" s="148" t="s">
        <v>106</v>
      </c>
      <c r="O96" s="167" t="s">
        <v>179</v>
      </c>
    </row>
    <row r="97" spans="2:15">
      <c r="B97" s="61"/>
      <c r="F97" s="170"/>
      <c r="G97" s="168"/>
      <c r="H97" s="171"/>
      <c r="I97" s="168"/>
      <c r="J97" s="171"/>
      <c r="K97" s="168"/>
      <c r="L97" s="171"/>
      <c r="M97" s="168"/>
      <c r="N97" s="171"/>
      <c r="O97" s="168"/>
    </row>
    <row r="98" spans="2:15">
      <c r="B98" s="351" t="s">
        <v>5</v>
      </c>
      <c r="C98" s="352"/>
      <c r="D98" s="352"/>
      <c r="E98" s="352"/>
      <c r="F98" s="260">
        <f>F53</f>
        <v>0</v>
      </c>
      <c r="G98" s="206">
        <v>1</v>
      </c>
      <c r="H98" s="259">
        <f>G53</f>
        <v>0</v>
      </c>
      <c r="I98" s="206">
        <v>1</v>
      </c>
      <c r="J98" s="259">
        <f>H53</f>
        <v>0</v>
      </c>
      <c r="K98" s="206">
        <v>1</v>
      </c>
      <c r="L98" s="259">
        <f>I53</f>
        <v>0</v>
      </c>
      <c r="M98" s="206">
        <v>1</v>
      </c>
      <c r="N98" s="259">
        <f>J53</f>
        <v>0</v>
      </c>
      <c r="O98" s="206">
        <v>1</v>
      </c>
    </row>
    <row r="99" spans="2:15">
      <c r="B99" s="349" t="s">
        <v>194</v>
      </c>
      <c r="C99" s="350"/>
      <c r="D99" s="350"/>
      <c r="E99" s="350"/>
      <c r="F99" s="260">
        <f>F57</f>
        <v>0</v>
      </c>
      <c r="G99" s="207" t="e">
        <f>F99/$F$98</f>
        <v>#DIV/0!</v>
      </c>
      <c r="H99" s="259">
        <f>G57</f>
        <v>0</v>
      </c>
      <c r="I99" s="208" t="e">
        <f>H99/$H$98</f>
        <v>#DIV/0!</v>
      </c>
      <c r="J99" s="259">
        <f>H57</f>
        <v>0</v>
      </c>
      <c r="K99" s="208" t="e">
        <f>J99/$J$98</f>
        <v>#DIV/0!</v>
      </c>
      <c r="L99" s="259">
        <f>I57</f>
        <v>0</v>
      </c>
      <c r="M99" s="208" t="e">
        <f>L99/$L$98</f>
        <v>#DIV/0!</v>
      </c>
      <c r="N99" s="259">
        <f>J57</f>
        <v>0</v>
      </c>
      <c r="O99" s="208" t="e">
        <f>N99/$N$98</f>
        <v>#DIV/0!</v>
      </c>
    </row>
    <row r="100" spans="2:15">
      <c r="B100" s="187" t="s">
        <v>217</v>
      </c>
      <c r="C100" s="152"/>
      <c r="D100" s="152"/>
      <c r="E100" s="152"/>
      <c r="F100" s="265">
        <f>F98-F99</f>
        <v>0</v>
      </c>
      <c r="G100" s="169" t="e">
        <f>F100/$F$98</f>
        <v>#DIV/0!</v>
      </c>
      <c r="H100" s="264">
        <f>H98-H99</f>
        <v>0</v>
      </c>
      <c r="I100" s="169" t="e">
        <f t="shared" ref="I100:I112" si="18">H100/$H$98</f>
        <v>#DIV/0!</v>
      </c>
      <c r="J100" s="264">
        <f>J98-J99</f>
        <v>0</v>
      </c>
      <c r="K100" s="169" t="e">
        <f t="shared" ref="K100:K112" si="19">J100/$J$98</f>
        <v>#DIV/0!</v>
      </c>
      <c r="L100" s="264">
        <f>L98-L99</f>
        <v>0</v>
      </c>
      <c r="M100" s="169" t="e">
        <f t="shared" ref="M100:M112" si="20">L100/$L$98</f>
        <v>#DIV/0!</v>
      </c>
      <c r="N100" s="264">
        <f>N98-N99</f>
        <v>0</v>
      </c>
      <c r="O100" s="169" t="e">
        <f t="shared" ref="O100:O112" si="21">N100/$N$98</f>
        <v>#DIV/0!</v>
      </c>
    </row>
    <row r="101" spans="2:15">
      <c r="B101" s="227" t="s">
        <v>218</v>
      </c>
      <c r="F101" s="260">
        <f>F60</f>
        <v>0</v>
      </c>
      <c r="G101" s="207" t="e">
        <f t="shared" ref="G101:G112" si="22">F101/$F$98</f>
        <v>#DIV/0!</v>
      </c>
      <c r="H101" s="259">
        <f>G60</f>
        <v>0</v>
      </c>
      <c r="I101" s="208" t="e">
        <f t="shared" si="18"/>
        <v>#DIV/0!</v>
      </c>
      <c r="J101" s="259">
        <f>H60</f>
        <v>0</v>
      </c>
      <c r="K101" s="208" t="e">
        <f t="shared" si="19"/>
        <v>#DIV/0!</v>
      </c>
      <c r="L101" s="259">
        <f>I60</f>
        <v>0</v>
      </c>
      <c r="M101" s="208" t="e">
        <f t="shared" si="20"/>
        <v>#DIV/0!</v>
      </c>
      <c r="N101" s="259">
        <f>J60</f>
        <v>0</v>
      </c>
      <c r="O101" s="208" t="e">
        <f t="shared" si="21"/>
        <v>#DIV/0!</v>
      </c>
    </row>
    <row r="102" spans="2:15">
      <c r="B102" s="187" t="s">
        <v>197</v>
      </c>
      <c r="C102" s="152"/>
      <c r="D102" s="152"/>
      <c r="E102" s="188"/>
      <c r="F102" s="265">
        <f>F100-F101</f>
        <v>0</v>
      </c>
      <c r="G102" s="169" t="e">
        <f t="shared" si="22"/>
        <v>#DIV/0!</v>
      </c>
      <c r="H102" s="264">
        <f t="shared" ref="H102:J102" si="23">H100-H101</f>
        <v>0</v>
      </c>
      <c r="I102" s="169" t="e">
        <f t="shared" si="18"/>
        <v>#DIV/0!</v>
      </c>
      <c r="J102" s="264">
        <f t="shared" si="23"/>
        <v>0</v>
      </c>
      <c r="K102" s="169" t="e">
        <f t="shared" si="19"/>
        <v>#DIV/0!</v>
      </c>
      <c r="L102" s="264">
        <f t="shared" ref="L102" si="24">L100-L101</f>
        <v>0</v>
      </c>
      <c r="M102" s="169" t="e">
        <f t="shared" si="20"/>
        <v>#DIV/0!</v>
      </c>
      <c r="N102" s="264">
        <f t="shared" ref="N102" si="25">N100-N101</f>
        <v>0</v>
      </c>
      <c r="O102" s="169" t="e">
        <f t="shared" si="21"/>
        <v>#DIV/0!</v>
      </c>
    </row>
    <row r="103" spans="2:15">
      <c r="B103" s="236" t="s">
        <v>198</v>
      </c>
      <c r="C103" s="18"/>
      <c r="D103" s="18"/>
      <c r="E103" s="231"/>
      <c r="F103" s="260">
        <f>F79</f>
        <v>0</v>
      </c>
      <c r="G103" s="207" t="e">
        <f t="shared" si="22"/>
        <v>#DIV/0!</v>
      </c>
      <c r="H103" s="259">
        <f>G79</f>
        <v>0</v>
      </c>
      <c r="I103" s="208" t="e">
        <f t="shared" si="18"/>
        <v>#DIV/0!</v>
      </c>
      <c r="J103" s="259">
        <f>H79</f>
        <v>0</v>
      </c>
      <c r="K103" s="208" t="e">
        <f t="shared" si="19"/>
        <v>#DIV/0!</v>
      </c>
      <c r="L103" s="259">
        <f>I79</f>
        <v>0</v>
      </c>
      <c r="M103" s="208" t="e">
        <f t="shared" si="20"/>
        <v>#DIV/0!</v>
      </c>
      <c r="N103" s="259">
        <f>J79</f>
        <v>0</v>
      </c>
      <c r="O103" s="208" t="e">
        <f t="shared" si="21"/>
        <v>#DIV/0!</v>
      </c>
    </row>
    <row r="104" spans="2:15">
      <c r="B104" s="236" t="s">
        <v>219</v>
      </c>
      <c r="C104" s="18"/>
      <c r="D104" s="18"/>
      <c r="E104" s="237"/>
      <c r="F104" s="275">
        <f>SUM(F80:F83)</f>
        <v>0</v>
      </c>
      <c r="G104" s="209" t="e">
        <f t="shared" si="22"/>
        <v>#DIV/0!</v>
      </c>
      <c r="H104" s="274">
        <f>SUM(G80:G83)</f>
        <v>0</v>
      </c>
      <c r="I104" s="210" t="e">
        <f t="shared" si="18"/>
        <v>#DIV/0!</v>
      </c>
      <c r="J104" s="274">
        <f>SUM(H80:H83)</f>
        <v>0</v>
      </c>
      <c r="K104" s="210" t="e">
        <f t="shared" si="19"/>
        <v>#DIV/0!</v>
      </c>
      <c r="L104" s="274">
        <f>SUM(I80:I83)</f>
        <v>0</v>
      </c>
      <c r="M104" s="210" t="e">
        <f t="shared" si="20"/>
        <v>#DIV/0!</v>
      </c>
      <c r="N104" s="274">
        <f>SUM(J80:J83)</f>
        <v>0</v>
      </c>
      <c r="O104" s="210" t="e">
        <f t="shared" si="21"/>
        <v>#DIV/0!</v>
      </c>
    </row>
    <row r="105" spans="2:15">
      <c r="B105" s="187" t="s">
        <v>202</v>
      </c>
      <c r="C105" s="152"/>
      <c r="D105" s="152"/>
      <c r="E105" s="189"/>
      <c r="F105" s="276">
        <f>F102-F103-F104</f>
        <v>0</v>
      </c>
      <c r="G105" s="172" t="e">
        <f t="shared" si="22"/>
        <v>#DIV/0!</v>
      </c>
      <c r="H105" s="277">
        <f t="shared" ref="H105:J105" si="26">H102-H103-H104</f>
        <v>0</v>
      </c>
      <c r="I105" s="172" t="e">
        <f t="shared" si="18"/>
        <v>#DIV/0!</v>
      </c>
      <c r="J105" s="277">
        <f t="shared" si="26"/>
        <v>0</v>
      </c>
      <c r="K105" s="172" t="e">
        <f t="shared" si="19"/>
        <v>#DIV/0!</v>
      </c>
      <c r="L105" s="277">
        <f t="shared" ref="L105" si="27">L102-L103-L104</f>
        <v>0</v>
      </c>
      <c r="M105" s="172" t="e">
        <f t="shared" si="20"/>
        <v>#DIV/0!</v>
      </c>
      <c r="N105" s="277">
        <f t="shared" ref="N105" si="28">N102-N103-N104</f>
        <v>0</v>
      </c>
      <c r="O105" s="172" t="e">
        <f t="shared" si="21"/>
        <v>#DIV/0!</v>
      </c>
    </row>
    <row r="106" spans="2:15">
      <c r="B106" s="236" t="s">
        <v>220</v>
      </c>
      <c r="E106" s="2"/>
      <c r="F106" s="275">
        <f>F86</f>
        <v>0</v>
      </c>
      <c r="G106" s="209" t="e">
        <f t="shared" si="22"/>
        <v>#DIV/0!</v>
      </c>
      <c r="H106" s="274">
        <f>G86</f>
        <v>0</v>
      </c>
      <c r="I106" s="210" t="e">
        <f t="shared" si="18"/>
        <v>#DIV/0!</v>
      </c>
      <c r="J106" s="274">
        <f>H86</f>
        <v>0</v>
      </c>
      <c r="K106" s="210" t="e">
        <f t="shared" si="19"/>
        <v>#DIV/0!</v>
      </c>
      <c r="L106" s="274">
        <f>I86</f>
        <v>0</v>
      </c>
      <c r="M106" s="210" t="e">
        <f t="shared" si="20"/>
        <v>#DIV/0!</v>
      </c>
      <c r="N106" s="274">
        <f>J86</f>
        <v>0</v>
      </c>
      <c r="O106" s="210" t="e">
        <f t="shared" si="21"/>
        <v>#DIV/0!</v>
      </c>
    </row>
    <row r="107" spans="2:15">
      <c r="B107" s="187" t="s">
        <v>221</v>
      </c>
      <c r="C107" s="152"/>
      <c r="D107" s="152"/>
      <c r="E107" s="188"/>
      <c r="F107" s="276">
        <f>F105-F106</f>
        <v>0</v>
      </c>
      <c r="G107" s="172" t="e">
        <f t="shared" si="22"/>
        <v>#DIV/0!</v>
      </c>
      <c r="H107" s="277">
        <f t="shared" ref="H107:J107" si="29">H105-H106</f>
        <v>0</v>
      </c>
      <c r="I107" s="172" t="e">
        <f t="shared" si="18"/>
        <v>#DIV/0!</v>
      </c>
      <c r="J107" s="277">
        <f t="shared" si="29"/>
        <v>0</v>
      </c>
      <c r="K107" s="172" t="e">
        <f t="shared" si="19"/>
        <v>#DIV/0!</v>
      </c>
      <c r="L107" s="277">
        <f t="shared" ref="L107" si="30">L105-L106</f>
        <v>0</v>
      </c>
      <c r="M107" s="172" t="e">
        <f t="shared" si="20"/>
        <v>#DIV/0!</v>
      </c>
      <c r="N107" s="277">
        <f t="shared" ref="N107" si="31">N105-N106</f>
        <v>0</v>
      </c>
      <c r="O107" s="172" t="e">
        <f t="shared" si="21"/>
        <v>#DIV/0!</v>
      </c>
    </row>
    <row r="108" spans="2:15">
      <c r="B108" s="236" t="s">
        <v>1</v>
      </c>
      <c r="C108" s="18"/>
      <c r="D108" s="18"/>
      <c r="E108" s="231"/>
      <c r="F108" s="260">
        <f>F85</f>
        <v>0</v>
      </c>
      <c r="G108" s="207" t="e">
        <f t="shared" si="22"/>
        <v>#DIV/0!</v>
      </c>
      <c r="H108" s="259">
        <f>G85</f>
        <v>0</v>
      </c>
      <c r="I108" s="208" t="e">
        <f t="shared" si="18"/>
        <v>#DIV/0!</v>
      </c>
      <c r="J108" s="259">
        <f>H85</f>
        <v>0</v>
      </c>
      <c r="K108" s="208" t="e">
        <f t="shared" si="19"/>
        <v>#DIV/0!</v>
      </c>
      <c r="L108" s="259">
        <f>I85</f>
        <v>0</v>
      </c>
      <c r="M108" s="208" t="e">
        <f t="shared" si="20"/>
        <v>#DIV/0!</v>
      </c>
      <c r="N108" s="259">
        <f>J85</f>
        <v>0</v>
      </c>
      <c r="O108" s="208" t="e">
        <f t="shared" si="21"/>
        <v>#DIV/0!</v>
      </c>
    </row>
    <row r="109" spans="2:15">
      <c r="B109" s="236" t="s">
        <v>222</v>
      </c>
      <c r="C109" s="18"/>
      <c r="D109" s="18"/>
      <c r="E109" s="18"/>
      <c r="F109" s="275">
        <f>F108*-1</f>
        <v>0</v>
      </c>
      <c r="G109" s="209" t="e">
        <f t="shared" si="22"/>
        <v>#DIV/0!</v>
      </c>
      <c r="H109" s="274">
        <f t="shared" ref="H109:J109" si="32">H108*-1</f>
        <v>0</v>
      </c>
      <c r="I109" s="210" t="e">
        <f t="shared" si="18"/>
        <v>#DIV/0!</v>
      </c>
      <c r="J109" s="274">
        <f t="shared" si="32"/>
        <v>0</v>
      </c>
      <c r="K109" s="210" t="e">
        <f t="shared" si="19"/>
        <v>#DIV/0!</v>
      </c>
      <c r="L109" s="274">
        <f t="shared" ref="L109" si="33">L108*-1</f>
        <v>0</v>
      </c>
      <c r="M109" s="210" t="e">
        <f t="shared" si="20"/>
        <v>#DIV/0!</v>
      </c>
      <c r="N109" s="274">
        <f t="shared" ref="N109" si="34">N108*-1</f>
        <v>0</v>
      </c>
      <c r="O109" s="210" t="e">
        <f t="shared" si="21"/>
        <v>#DIV/0!</v>
      </c>
    </row>
    <row r="110" spans="2:15">
      <c r="B110" s="187" t="s">
        <v>223</v>
      </c>
      <c r="C110" s="190"/>
      <c r="D110" s="190"/>
      <c r="E110" s="191"/>
      <c r="F110" s="276">
        <f>F107+F109</f>
        <v>0</v>
      </c>
      <c r="G110" s="172" t="e">
        <f t="shared" si="22"/>
        <v>#DIV/0!</v>
      </c>
      <c r="H110" s="277">
        <f t="shared" ref="H110:J110" si="35">H107+H109</f>
        <v>0</v>
      </c>
      <c r="I110" s="172" t="e">
        <f t="shared" si="18"/>
        <v>#DIV/0!</v>
      </c>
      <c r="J110" s="277">
        <f t="shared" si="35"/>
        <v>0</v>
      </c>
      <c r="K110" s="172" t="e">
        <f t="shared" si="19"/>
        <v>#DIV/0!</v>
      </c>
      <c r="L110" s="277">
        <f t="shared" ref="L110" si="36">L107+L109</f>
        <v>0</v>
      </c>
      <c r="M110" s="172" t="e">
        <f t="shared" si="20"/>
        <v>#DIV/0!</v>
      </c>
      <c r="N110" s="277">
        <f t="shared" ref="N110" si="37">N107+N109</f>
        <v>0</v>
      </c>
      <c r="O110" s="172" t="e">
        <f t="shared" si="21"/>
        <v>#DIV/0!</v>
      </c>
    </row>
    <row r="111" spans="2:15">
      <c r="B111" s="187" t="s">
        <v>212</v>
      </c>
      <c r="C111" s="190"/>
      <c r="D111" s="190"/>
      <c r="E111" s="191"/>
      <c r="F111" s="276">
        <f>IF(ISERROR(F110-#REF!),F110,(F110-#REF!))</f>
        <v>0</v>
      </c>
      <c r="G111" s="172" t="e">
        <f t="shared" si="22"/>
        <v>#DIV/0!</v>
      </c>
      <c r="H111" s="277">
        <f>IF(ISERROR(H110-#REF!),H110,(H110-#REF!))</f>
        <v>0</v>
      </c>
      <c r="I111" s="172" t="e">
        <f t="shared" si="18"/>
        <v>#DIV/0!</v>
      </c>
      <c r="J111" s="277">
        <f>IF(ISERROR(J110-#REF!),J110,(J110-#REF!))</f>
        <v>0</v>
      </c>
      <c r="K111" s="172" t="e">
        <f t="shared" si="19"/>
        <v>#DIV/0!</v>
      </c>
      <c r="L111" s="277">
        <f>IF(ISERROR(L110-#REF!),L110,(L110-#REF!))</f>
        <v>0</v>
      </c>
      <c r="M111" s="172" t="e">
        <f t="shared" si="20"/>
        <v>#DIV/0!</v>
      </c>
      <c r="N111" s="277">
        <f>IF(ISERROR(N110-#REF!),N110,(N110-#REF!))</f>
        <v>0</v>
      </c>
      <c r="O111" s="172" t="e">
        <f t="shared" si="21"/>
        <v>#DIV/0!</v>
      </c>
    </row>
    <row r="112" spans="2:15">
      <c r="B112" s="238" t="s">
        <v>224</v>
      </c>
      <c r="C112" s="10"/>
      <c r="D112" s="10"/>
      <c r="E112" s="2"/>
      <c r="F112" s="275">
        <f>F111+F106</f>
        <v>0</v>
      </c>
      <c r="G112" s="209" t="e">
        <f t="shared" si="22"/>
        <v>#DIV/0!</v>
      </c>
      <c r="H112" s="274">
        <f t="shared" ref="H112:J112" si="38">H111+H106</f>
        <v>0</v>
      </c>
      <c r="I112" s="210" t="e">
        <f t="shared" si="18"/>
        <v>#DIV/0!</v>
      </c>
      <c r="J112" s="274">
        <f t="shared" si="38"/>
        <v>0</v>
      </c>
      <c r="K112" s="210" t="e">
        <f t="shared" si="19"/>
        <v>#DIV/0!</v>
      </c>
      <c r="L112" s="274">
        <f t="shared" ref="L112" si="39">L111+L106</f>
        <v>0</v>
      </c>
      <c r="M112" s="210" t="e">
        <f t="shared" si="20"/>
        <v>#DIV/0!</v>
      </c>
      <c r="N112" s="274">
        <f t="shared" ref="N112" si="40">N111+N106</f>
        <v>0</v>
      </c>
      <c r="O112" s="210" t="e">
        <f t="shared" si="21"/>
        <v>#DIV/0!</v>
      </c>
    </row>
    <row r="113" spans="2:21">
      <c r="B113" s="166"/>
      <c r="C113" s="166"/>
      <c r="D113" s="166"/>
      <c r="E113" s="165"/>
      <c r="F113" s="166"/>
      <c r="G113" s="166"/>
      <c r="H113" s="166"/>
      <c r="I113" s="166"/>
      <c r="J113" s="166"/>
      <c r="K113" s="166"/>
      <c r="L113" s="166"/>
      <c r="M113" s="166"/>
      <c r="N113" s="166"/>
      <c r="O113" s="166"/>
    </row>
    <row r="116" spans="2:21" ht="19">
      <c r="B116" s="60" t="s">
        <v>243</v>
      </c>
      <c r="C116" s="60"/>
      <c r="D116" s="60"/>
      <c r="E116" s="60"/>
      <c r="F116" s="60"/>
      <c r="G116" s="60"/>
      <c r="H116" s="60"/>
      <c r="I116" s="60"/>
      <c r="J116" s="60"/>
      <c r="M116" s="60" t="s">
        <v>307</v>
      </c>
      <c r="N116" s="60"/>
      <c r="O116" s="60"/>
      <c r="P116" s="60"/>
      <c r="Q116" s="60"/>
      <c r="R116" s="60"/>
      <c r="S116" s="60"/>
      <c r="T116" s="60"/>
      <c r="U116" s="60"/>
    </row>
    <row r="119" spans="2:21">
      <c r="Q119" s="343" t="s">
        <v>2</v>
      </c>
      <c r="R119" s="343" t="s">
        <v>3</v>
      </c>
      <c r="S119" s="343" t="s">
        <v>4</v>
      </c>
      <c r="T119" s="343" t="s">
        <v>42</v>
      </c>
      <c r="U119" s="337" t="s">
        <v>106</v>
      </c>
    </row>
    <row r="120" spans="2:21">
      <c r="B120" s="195" t="s">
        <v>236</v>
      </c>
      <c r="F120" s="343" t="s">
        <v>2</v>
      </c>
      <c r="G120" s="343" t="s">
        <v>3</v>
      </c>
      <c r="H120" s="343" t="s">
        <v>4</v>
      </c>
      <c r="I120" s="343" t="s">
        <v>42</v>
      </c>
      <c r="J120" s="343" t="s">
        <v>106</v>
      </c>
      <c r="M120" s="61"/>
      <c r="Q120" s="344"/>
      <c r="R120" s="344"/>
      <c r="S120" s="344"/>
      <c r="T120" s="344"/>
      <c r="U120" s="338"/>
    </row>
    <row r="121" spans="2:21">
      <c r="B121" s="197"/>
      <c r="C121" s="197"/>
      <c r="E121" s="198" t="s">
        <v>237</v>
      </c>
      <c r="F121" s="344"/>
      <c r="G121" s="344"/>
      <c r="H121" s="344"/>
      <c r="I121" s="344"/>
      <c r="J121" s="344"/>
      <c r="M121" s="224" t="s">
        <v>244</v>
      </c>
      <c r="N121" s="225"/>
      <c r="O121" s="225"/>
      <c r="P121" s="226"/>
      <c r="Q121" s="282">
        <f>H10+H21</f>
        <v>0</v>
      </c>
      <c r="R121" s="283"/>
      <c r="S121" s="284"/>
      <c r="T121" s="284"/>
      <c r="U121" s="285"/>
    </row>
    <row r="122" spans="2:21">
      <c r="B122" s="346" t="s">
        <v>238</v>
      </c>
      <c r="C122" s="347"/>
      <c r="D122" s="347"/>
      <c r="E122" s="347"/>
      <c r="F122" s="347"/>
      <c r="G122" s="347"/>
      <c r="H122" s="347"/>
      <c r="I122" s="347"/>
      <c r="J122" s="347"/>
      <c r="M122" s="227" t="s">
        <v>245</v>
      </c>
      <c r="N122" s="18"/>
      <c r="O122" s="18"/>
      <c r="P122" s="159"/>
      <c r="Q122" s="259">
        <f>H28</f>
        <v>0</v>
      </c>
      <c r="R122" s="260"/>
      <c r="S122" s="260"/>
      <c r="T122" s="260"/>
      <c r="U122" s="259"/>
    </row>
    <row r="123" spans="2:21">
      <c r="B123" s="227" t="s">
        <v>239</v>
      </c>
      <c r="C123" s="229"/>
      <c r="E123" s="280">
        <f>'Données du projet'!D115</f>
        <v>0</v>
      </c>
      <c r="F123" s="278">
        <f>P71/365*$E123</f>
        <v>0</v>
      </c>
      <c r="G123" s="278">
        <f t="shared" ref="G123:J123" si="41">Q71/365*$E123</f>
        <v>0</v>
      </c>
      <c r="H123" s="278">
        <f t="shared" si="41"/>
        <v>0</v>
      </c>
      <c r="I123" s="278">
        <f t="shared" si="41"/>
        <v>0</v>
      </c>
      <c r="J123" s="278">
        <f t="shared" si="41"/>
        <v>0</v>
      </c>
      <c r="M123" s="227" t="s">
        <v>246</v>
      </c>
      <c r="N123" s="18"/>
      <c r="O123" s="18"/>
      <c r="P123" s="159"/>
      <c r="Q123" s="259">
        <f>F126</f>
        <v>0</v>
      </c>
      <c r="R123" s="259">
        <f>G126-F126</f>
        <v>0</v>
      </c>
      <c r="S123" s="259">
        <f t="shared" ref="S123:U123" si="42">H126-G126</f>
        <v>0</v>
      </c>
      <c r="T123" s="259">
        <f t="shared" si="42"/>
        <v>0</v>
      </c>
      <c r="U123" s="259">
        <f t="shared" si="42"/>
        <v>0</v>
      </c>
    </row>
    <row r="124" spans="2:21" ht="20.25" customHeight="1">
      <c r="B124" s="346" t="s">
        <v>240</v>
      </c>
      <c r="C124" s="347"/>
      <c r="D124" s="347"/>
      <c r="E124" s="347"/>
      <c r="F124" s="347"/>
      <c r="G124" s="347"/>
      <c r="H124" s="347"/>
      <c r="I124" s="347"/>
      <c r="J124" s="348"/>
      <c r="M124" s="227" t="s">
        <v>247</v>
      </c>
      <c r="N124" s="18"/>
      <c r="O124" s="18"/>
      <c r="P124" s="159"/>
      <c r="Q124" s="259">
        <f>O57</f>
        <v>0</v>
      </c>
      <c r="R124" s="259">
        <f t="shared" ref="R124:U124" si="43">P57</f>
        <v>0</v>
      </c>
      <c r="S124" s="259">
        <f t="shared" si="43"/>
        <v>0</v>
      </c>
      <c r="T124" s="259">
        <f t="shared" si="43"/>
        <v>0</v>
      </c>
      <c r="U124" s="259">
        <f t="shared" si="43"/>
        <v>0</v>
      </c>
    </row>
    <row r="125" spans="2:21">
      <c r="B125" s="228" t="s">
        <v>241</v>
      </c>
      <c r="C125" s="68"/>
      <c r="D125" s="68"/>
      <c r="E125" s="281">
        <f>'Données du projet'!D116</f>
        <v>0</v>
      </c>
      <c r="F125" s="279">
        <f>P72/365*$E125</f>
        <v>0</v>
      </c>
      <c r="G125" s="279">
        <f>Q72/365*$E125</f>
        <v>0</v>
      </c>
      <c r="H125" s="279">
        <f>R72/365*$E125</f>
        <v>0</v>
      </c>
      <c r="I125" s="279">
        <f>S72/365*$E125</f>
        <v>0</v>
      </c>
      <c r="J125" s="279">
        <f>T72/365*$E125</f>
        <v>0</v>
      </c>
      <c r="M125" s="187" t="s">
        <v>248</v>
      </c>
      <c r="N125" s="152"/>
      <c r="O125" s="152"/>
      <c r="P125" s="153"/>
      <c r="Q125" s="286">
        <f>SUM(Q121:Q124)</f>
        <v>0</v>
      </c>
      <c r="R125" s="287">
        <f>SUM(R121:R124)</f>
        <v>0</v>
      </c>
      <c r="S125" s="287">
        <f>SUM(S121:S124)</f>
        <v>0</v>
      </c>
      <c r="T125" s="287">
        <f>SUM(T121:T124)</f>
        <v>0</v>
      </c>
      <c r="U125" s="288">
        <f>SUM(U121:U124)</f>
        <v>0</v>
      </c>
    </row>
    <row r="126" spans="2:21" ht="18">
      <c r="B126" s="212" t="s">
        <v>242</v>
      </c>
      <c r="C126" s="199"/>
      <c r="D126" s="152"/>
      <c r="E126" s="200"/>
      <c r="F126" s="211">
        <f>F123-F125</f>
        <v>0</v>
      </c>
      <c r="G126" s="211">
        <f>G123-G125</f>
        <v>0</v>
      </c>
      <c r="H126" s="211">
        <f>H123-H125</f>
        <v>0</v>
      </c>
      <c r="I126" s="211">
        <f>I123-I125</f>
        <v>0</v>
      </c>
      <c r="J126" s="211">
        <f>J123-J125</f>
        <v>0</v>
      </c>
      <c r="M126" s="227" t="s">
        <v>249</v>
      </c>
      <c r="N126" s="18"/>
      <c r="O126" s="18"/>
      <c r="P126" s="159"/>
      <c r="Q126" s="259">
        <f>H34</f>
        <v>0</v>
      </c>
      <c r="R126" s="260"/>
      <c r="S126" s="260"/>
      <c r="T126" s="260"/>
      <c r="U126" s="259"/>
    </row>
    <row r="127" spans="2:21">
      <c r="M127" s="227" t="s">
        <v>250</v>
      </c>
      <c r="N127" s="18"/>
      <c r="O127" s="18"/>
      <c r="P127" s="159"/>
      <c r="Q127" s="259">
        <f>H37</f>
        <v>0</v>
      </c>
      <c r="R127" s="260"/>
      <c r="S127" s="260"/>
      <c r="T127" s="260"/>
      <c r="U127" s="259"/>
    </row>
    <row r="128" spans="2:21">
      <c r="M128" s="227" t="s">
        <v>251</v>
      </c>
      <c r="N128" s="18"/>
      <c r="O128" s="18"/>
      <c r="P128" s="159"/>
      <c r="Q128" s="259">
        <f>H41</f>
        <v>0</v>
      </c>
      <c r="R128" s="260"/>
      <c r="S128" s="260"/>
      <c r="T128" s="260"/>
      <c r="U128" s="259"/>
    </row>
    <row r="129" spans="2:21">
      <c r="M129" s="227" t="s">
        <v>252</v>
      </c>
      <c r="N129" s="18"/>
      <c r="O129" s="18"/>
      <c r="P129" s="159"/>
      <c r="Q129" s="259">
        <f>H43</f>
        <v>0</v>
      </c>
      <c r="R129" s="260"/>
      <c r="S129" s="260"/>
      <c r="T129" s="260"/>
      <c r="U129" s="259"/>
    </row>
    <row r="130" spans="2:21">
      <c r="M130" s="227" t="s">
        <v>253</v>
      </c>
      <c r="N130" s="18"/>
      <c r="O130" s="18"/>
      <c r="P130" s="159"/>
      <c r="Q130" s="259">
        <f>O56</f>
        <v>0</v>
      </c>
      <c r="R130" s="259">
        <f t="shared" ref="R130:U130" si="44">P56</f>
        <v>0</v>
      </c>
      <c r="S130" s="259">
        <f t="shared" si="44"/>
        <v>0</v>
      </c>
      <c r="T130" s="259">
        <f t="shared" si="44"/>
        <v>0</v>
      </c>
      <c r="U130" s="259">
        <f t="shared" si="44"/>
        <v>0</v>
      </c>
    </row>
    <row r="131" spans="2:21">
      <c r="M131" s="187" t="s">
        <v>254</v>
      </c>
      <c r="N131" s="152"/>
      <c r="O131" s="152"/>
      <c r="P131" s="153"/>
      <c r="Q131" s="264">
        <f>SUM(Q126:Q130)</f>
        <v>0</v>
      </c>
      <c r="R131" s="265">
        <f>SUM(R126:R130)</f>
        <v>0</v>
      </c>
      <c r="S131" s="265">
        <f>SUM(S126:S130)</f>
        <v>0</v>
      </c>
      <c r="T131" s="265">
        <f>SUM(T126:T130)</f>
        <v>0</v>
      </c>
      <c r="U131" s="264">
        <f>SUM(U126:U130)</f>
        <v>0</v>
      </c>
    </row>
    <row r="132" spans="2:21">
      <c r="M132" s="227" t="s">
        <v>255</v>
      </c>
      <c r="P132" s="73"/>
      <c r="Q132" s="259">
        <f>Q131-Q125</f>
        <v>0</v>
      </c>
      <c r="R132" s="260">
        <f>R131-R125</f>
        <v>0</v>
      </c>
      <c r="S132" s="260">
        <f>S131-S125</f>
        <v>0</v>
      </c>
      <c r="T132" s="260">
        <f>T131-T125</f>
        <v>0</v>
      </c>
      <c r="U132" s="259">
        <f>U131-U125</f>
        <v>0</v>
      </c>
    </row>
    <row r="133" spans="2:21">
      <c r="M133" s="187" t="s">
        <v>256</v>
      </c>
      <c r="N133" s="152"/>
      <c r="O133" s="152"/>
      <c r="P133" s="153"/>
      <c r="Q133" s="264">
        <f>Q132</f>
        <v>0</v>
      </c>
      <c r="R133" s="265">
        <f>Q133+R132</f>
        <v>0</v>
      </c>
      <c r="S133" s="265">
        <f>+R133+S132</f>
        <v>0</v>
      </c>
      <c r="T133" s="265">
        <f>+S133+T132</f>
        <v>0</v>
      </c>
      <c r="U133" s="264">
        <f>+T133+U132</f>
        <v>0</v>
      </c>
    </row>
    <row r="135" spans="2:21">
      <c r="M135" s="195" t="s">
        <v>257</v>
      </c>
      <c r="P135" s="342">
        <f>H29</f>
        <v>0</v>
      </c>
      <c r="Q135" s="342"/>
    </row>
    <row r="136" spans="2:21">
      <c r="M136" s="197"/>
      <c r="N136" s="197"/>
      <c r="P136" s="198"/>
      <c r="Q136" s="61"/>
      <c r="R136" s="61"/>
      <c r="S136" s="61"/>
      <c r="T136" s="61"/>
      <c r="U136" s="61"/>
    </row>
    <row r="137" spans="2:21">
      <c r="Q137" s="61"/>
      <c r="R137" s="201"/>
      <c r="S137" s="61"/>
      <c r="T137" s="61"/>
      <c r="U137" s="61"/>
    </row>
    <row r="138" spans="2:21" ht="19">
      <c r="B138" s="60" t="s">
        <v>272</v>
      </c>
      <c r="C138" s="60"/>
      <c r="D138" s="60"/>
      <c r="E138" s="60"/>
      <c r="F138" s="60"/>
      <c r="G138" s="60"/>
      <c r="H138" s="60"/>
      <c r="I138" s="60"/>
      <c r="J138" s="60"/>
      <c r="K138" s="10"/>
      <c r="L138" s="10"/>
      <c r="M138" s="10"/>
      <c r="N138" s="10"/>
      <c r="O138" s="10"/>
      <c r="P138" s="202"/>
      <c r="Q138" s="203"/>
      <c r="R138" s="203"/>
      <c r="S138" s="203"/>
      <c r="T138" s="203"/>
      <c r="U138" s="203"/>
    </row>
    <row r="139" spans="2:21">
      <c r="M139" s="6"/>
      <c r="Q139" s="204"/>
      <c r="R139" s="164"/>
      <c r="S139" s="164"/>
      <c r="T139" s="164"/>
      <c r="U139" s="164"/>
    </row>
    <row r="140" spans="2:21">
      <c r="T140" s="203"/>
      <c r="U140" s="203"/>
    </row>
    <row r="141" spans="2:21">
      <c r="E141" s="343" t="s">
        <v>83</v>
      </c>
      <c r="F141" s="337" t="s">
        <v>84</v>
      </c>
      <c r="G141" s="337" t="s">
        <v>85</v>
      </c>
      <c r="H141" s="337" t="s">
        <v>86</v>
      </c>
      <c r="I141" s="337" t="s">
        <v>87</v>
      </c>
      <c r="J141" s="337" t="s">
        <v>88</v>
      </c>
      <c r="K141" s="337" t="s">
        <v>89</v>
      </c>
      <c r="L141" s="337" t="s">
        <v>90</v>
      </c>
      <c r="M141" s="337" t="s">
        <v>91</v>
      </c>
      <c r="N141" s="337" t="s">
        <v>92</v>
      </c>
      <c r="O141" s="345" t="s">
        <v>93</v>
      </c>
      <c r="P141" s="343" t="s">
        <v>94</v>
      </c>
      <c r="Q141" s="337" t="s">
        <v>41</v>
      </c>
      <c r="T141" s="205"/>
      <c r="U141" s="205"/>
    </row>
    <row r="142" spans="2:21">
      <c r="B142" s="61"/>
      <c r="E142" s="344"/>
      <c r="F142" s="338"/>
      <c r="G142" s="338"/>
      <c r="H142" s="338"/>
      <c r="I142" s="338"/>
      <c r="J142" s="338"/>
      <c r="K142" s="338"/>
      <c r="L142" s="338"/>
      <c r="M142" s="338"/>
      <c r="N142" s="338"/>
      <c r="O142" s="338"/>
      <c r="P142" s="344"/>
      <c r="Q142" s="345"/>
    </row>
    <row r="143" spans="2:21">
      <c r="B143" s="230" t="s">
        <v>249</v>
      </c>
      <c r="C143" s="225"/>
      <c r="D143" s="226"/>
      <c r="E143" s="241">
        <f>Q126</f>
        <v>0</v>
      </c>
      <c r="F143" s="282"/>
      <c r="G143" s="282"/>
      <c r="H143" s="282"/>
      <c r="I143" s="289"/>
      <c r="J143" s="282"/>
      <c r="K143" s="282"/>
      <c r="L143" s="282"/>
      <c r="M143" s="282"/>
      <c r="N143" s="282"/>
      <c r="O143" s="282"/>
      <c r="P143" s="290"/>
      <c r="Q143" s="291">
        <f t="shared" ref="Q143:Q165" si="45">SUM(E143:P143)</f>
        <v>0</v>
      </c>
    </row>
    <row r="144" spans="2:21">
      <c r="B144" s="227" t="s">
        <v>250</v>
      </c>
      <c r="C144" s="18"/>
      <c r="D144" s="159"/>
      <c r="E144" s="242">
        <f>Q127</f>
        <v>0</v>
      </c>
      <c r="F144" s="259"/>
      <c r="G144" s="259"/>
      <c r="H144" s="259"/>
      <c r="I144" s="259"/>
      <c r="J144" s="259"/>
      <c r="K144" s="259"/>
      <c r="L144" s="259"/>
      <c r="M144" s="259"/>
      <c r="N144" s="259"/>
      <c r="O144" s="259"/>
      <c r="P144" s="260"/>
      <c r="Q144" s="292">
        <f t="shared" si="45"/>
        <v>0</v>
      </c>
    </row>
    <row r="145" spans="2:17">
      <c r="B145" s="227" t="s">
        <v>251</v>
      </c>
      <c r="C145" s="18"/>
      <c r="D145" s="159"/>
      <c r="E145" s="242">
        <f>Q128</f>
        <v>0</v>
      </c>
      <c r="F145" s="259"/>
      <c r="G145" s="259"/>
      <c r="H145" s="259"/>
      <c r="I145" s="259"/>
      <c r="J145" s="259"/>
      <c r="K145" s="259"/>
      <c r="L145" s="259"/>
      <c r="M145" s="259"/>
      <c r="N145" s="259"/>
      <c r="O145" s="259"/>
      <c r="P145" s="260"/>
      <c r="Q145" s="292">
        <f t="shared" si="45"/>
        <v>0</v>
      </c>
    </row>
    <row r="146" spans="2:17">
      <c r="B146" s="227" t="s">
        <v>252</v>
      </c>
      <c r="C146" s="18"/>
      <c r="D146" s="159"/>
      <c r="E146" s="242">
        <f>Q129</f>
        <v>0</v>
      </c>
      <c r="F146" s="259"/>
      <c r="G146" s="259"/>
      <c r="H146" s="259"/>
      <c r="I146" s="259"/>
      <c r="J146" s="259"/>
      <c r="K146" s="259"/>
      <c r="L146" s="259"/>
      <c r="M146" s="259"/>
      <c r="N146" s="259"/>
      <c r="O146" s="259"/>
      <c r="P146" s="260"/>
      <c r="Q146" s="292">
        <f t="shared" si="45"/>
        <v>0</v>
      </c>
    </row>
    <row r="147" spans="2:17">
      <c r="B147" s="230" t="s">
        <v>258</v>
      </c>
      <c r="C147" s="231"/>
      <c r="D147" s="232"/>
      <c r="E147" s="213">
        <f>'Données du projet'!E88</f>
        <v>0</v>
      </c>
      <c r="F147" s="213">
        <f>'Données du projet'!E89</f>
        <v>0</v>
      </c>
      <c r="G147" s="213">
        <f>'Données du projet'!E90</f>
        <v>0</v>
      </c>
      <c r="H147" s="213">
        <f>'Données du projet'!E91</f>
        <v>0</v>
      </c>
      <c r="I147" s="213">
        <f>'Données du projet'!E92</f>
        <v>0</v>
      </c>
      <c r="J147" s="213">
        <f>'Données du projet'!E93</f>
        <v>0</v>
      </c>
      <c r="K147" s="213">
        <f>'Données du projet'!E94</f>
        <v>0</v>
      </c>
      <c r="L147" s="213">
        <f>'Données du projet'!E95</f>
        <v>0</v>
      </c>
      <c r="M147" s="213">
        <f>'Données du projet'!E96</f>
        <v>0</v>
      </c>
      <c r="N147" s="213">
        <f>'Données du projet'!E97</f>
        <v>0</v>
      </c>
      <c r="O147" s="213">
        <f>'Données du projet'!E98</f>
        <v>0</v>
      </c>
      <c r="P147" s="293">
        <f>'Données du projet'!E99</f>
        <v>0</v>
      </c>
      <c r="Q147" s="294">
        <f t="shared" si="45"/>
        <v>0</v>
      </c>
    </row>
    <row r="148" spans="2:17">
      <c r="B148" s="227" t="s">
        <v>259</v>
      </c>
      <c r="C148" s="18"/>
      <c r="D148" s="159"/>
      <c r="E148" s="259">
        <f>'Données du projet'!J88</f>
        <v>0</v>
      </c>
      <c r="F148" s="259">
        <f>'Données du projet'!J89</f>
        <v>0</v>
      </c>
      <c r="G148" s="259">
        <f>'Données du projet'!J90</f>
        <v>0</v>
      </c>
      <c r="H148" s="259">
        <f>'Données du projet'!J91</f>
        <v>0</v>
      </c>
      <c r="I148" s="259">
        <f>'Données du projet'!J92</f>
        <v>0</v>
      </c>
      <c r="J148" s="259">
        <f>'Données du projet'!J93</f>
        <v>0</v>
      </c>
      <c r="K148" s="259">
        <f>'Données du projet'!J94</f>
        <v>0</v>
      </c>
      <c r="L148" s="259">
        <f>'Données du projet'!J95</f>
        <v>0</v>
      </c>
      <c r="M148" s="259">
        <f>'Données du projet'!J96</f>
        <v>0</v>
      </c>
      <c r="N148" s="259">
        <f>'Données du projet'!J97</f>
        <v>0</v>
      </c>
      <c r="O148" s="259">
        <f>'Données du projet'!J98</f>
        <v>0</v>
      </c>
      <c r="P148" s="260">
        <f>'Données du projet'!J99</f>
        <v>0</v>
      </c>
      <c r="Q148" s="295">
        <f t="shared" si="45"/>
        <v>0</v>
      </c>
    </row>
    <row r="149" spans="2:17">
      <c r="B149" s="187" t="s">
        <v>260</v>
      </c>
      <c r="C149" s="152"/>
      <c r="D149" s="153"/>
      <c r="E149" s="264">
        <f>SUM(E147:E148)</f>
        <v>0</v>
      </c>
      <c r="F149" s="264">
        <f t="shared" ref="F149:I149" si="46">SUM(F147:F148)</f>
        <v>0</v>
      </c>
      <c r="G149" s="264">
        <f t="shared" si="46"/>
        <v>0</v>
      </c>
      <c r="H149" s="264">
        <f t="shared" si="46"/>
        <v>0</v>
      </c>
      <c r="I149" s="264">
        <f t="shared" si="46"/>
        <v>0</v>
      </c>
      <c r="J149" s="264">
        <f t="shared" ref="J149:P149" si="47">SUM(J147:J148)</f>
        <v>0</v>
      </c>
      <c r="K149" s="264">
        <f t="shared" si="47"/>
        <v>0</v>
      </c>
      <c r="L149" s="264">
        <f t="shared" si="47"/>
        <v>0</v>
      </c>
      <c r="M149" s="264">
        <f t="shared" si="47"/>
        <v>0</v>
      </c>
      <c r="N149" s="264">
        <f t="shared" si="47"/>
        <v>0</v>
      </c>
      <c r="O149" s="264">
        <f t="shared" si="47"/>
        <v>0</v>
      </c>
      <c r="P149" s="265">
        <f t="shared" si="47"/>
        <v>0</v>
      </c>
      <c r="Q149" s="264">
        <f t="shared" si="45"/>
        <v>0</v>
      </c>
    </row>
    <row r="150" spans="2:17">
      <c r="B150" s="227" t="s">
        <v>9</v>
      </c>
      <c r="C150" s="18"/>
      <c r="D150" s="159"/>
      <c r="E150" s="259">
        <f>H10</f>
        <v>0</v>
      </c>
      <c r="F150" s="296"/>
      <c r="G150" s="296"/>
      <c r="H150" s="296"/>
      <c r="I150" s="296"/>
      <c r="J150" s="259"/>
      <c r="K150" s="296"/>
      <c r="L150" s="259"/>
      <c r="M150" s="259"/>
      <c r="N150" s="296"/>
      <c r="O150" s="296"/>
      <c r="P150" s="297"/>
      <c r="Q150" s="296">
        <f t="shared" si="45"/>
        <v>0</v>
      </c>
    </row>
    <row r="151" spans="2:17">
      <c r="B151" s="227" t="s">
        <v>10</v>
      </c>
      <c r="C151" s="18"/>
      <c r="D151" s="159"/>
      <c r="E151" s="259">
        <f>H21</f>
        <v>0</v>
      </c>
      <c r="F151" s="259"/>
      <c r="G151" s="259"/>
      <c r="H151" s="259"/>
      <c r="I151" s="259"/>
      <c r="J151" s="259"/>
      <c r="K151" s="259"/>
      <c r="L151" s="259"/>
      <c r="M151" s="259"/>
      <c r="N151" s="259"/>
      <c r="O151" s="259"/>
      <c r="P151" s="260"/>
      <c r="Q151" s="298">
        <f t="shared" si="45"/>
        <v>0</v>
      </c>
    </row>
    <row r="152" spans="2:17">
      <c r="B152" s="187" t="s">
        <v>261</v>
      </c>
      <c r="C152" s="152"/>
      <c r="D152" s="153"/>
      <c r="E152" s="264">
        <f>SUM(E150:E151)</f>
        <v>0</v>
      </c>
      <c r="F152" s="264"/>
      <c r="G152" s="264"/>
      <c r="H152" s="264"/>
      <c r="I152" s="264"/>
      <c r="J152" s="264"/>
      <c r="K152" s="264"/>
      <c r="L152" s="264"/>
      <c r="M152" s="264"/>
      <c r="N152" s="264"/>
      <c r="O152" s="264"/>
      <c r="P152" s="265"/>
      <c r="Q152" s="264">
        <f t="shared" si="45"/>
        <v>0</v>
      </c>
    </row>
    <row r="153" spans="2:17">
      <c r="B153" s="227" t="s">
        <v>262</v>
      </c>
      <c r="C153" s="18"/>
      <c r="D153" s="159"/>
      <c r="E153" s="259">
        <f>H28</f>
        <v>0</v>
      </c>
      <c r="F153" s="259"/>
      <c r="G153" s="259"/>
      <c r="H153" s="259"/>
      <c r="I153" s="259"/>
      <c r="J153" s="259"/>
      <c r="K153" s="259"/>
      <c r="L153" s="259"/>
      <c r="M153" s="259"/>
      <c r="N153" s="259"/>
      <c r="O153" s="259"/>
      <c r="P153" s="260"/>
      <c r="Q153" s="296">
        <f t="shared" si="45"/>
        <v>0</v>
      </c>
    </row>
    <row r="154" spans="2:17">
      <c r="B154" s="227" t="s">
        <v>263</v>
      </c>
      <c r="C154" s="18"/>
      <c r="D154" s="159"/>
      <c r="E154" s="259">
        <f>IF(ISERROR('Données du projet'!$C$80/12),0,'Données du projet'!$C$80/12)</f>
        <v>0</v>
      </c>
      <c r="F154" s="259">
        <f>IF(ISERROR('Données du projet'!$C$80/12),0,'Données du projet'!$C$80/12)</f>
        <v>0</v>
      </c>
      <c r="G154" s="259">
        <f>IF(ISERROR('Données du projet'!$C$80/12),0,'Données du projet'!$C$80/12)</f>
        <v>0</v>
      </c>
      <c r="H154" s="259">
        <f>IF(ISERROR('Données du projet'!$C$80/12),0,'Données du projet'!$C$80/12)</f>
        <v>0</v>
      </c>
      <c r="I154" s="259">
        <f>IF(ISERROR('Données du projet'!$C$80/12),0,'Données du projet'!$C$80/12)</f>
        <v>0</v>
      </c>
      <c r="J154" s="259">
        <f>IF(ISERROR('Données du projet'!$C$80/12),0,'Données du projet'!$C$80/12)</f>
        <v>0</v>
      </c>
      <c r="K154" s="259">
        <f>IF(ISERROR('Données du projet'!$C$80/12),0,'Données du projet'!$C$80/12)</f>
        <v>0</v>
      </c>
      <c r="L154" s="259">
        <f>IF(ISERROR('Données du projet'!$C$80/12),0,'Données du projet'!$C$80/12)</f>
        <v>0</v>
      </c>
      <c r="M154" s="259">
        <f>IF(ISERROR('Données du projet'!$C$80/12),0,'Données du projet'!$C$80/12)</f>
        <v>0</v>
      </c>
      <c r="N154" s="259">
        <f>IF(ISERROR('Données du projet'!$C$80/12),0,'Données du projet'!$C$80/12)</f>
        <v>0</v>
      </c>
      <c r="O154" s="259">
        <f>IF(ISERROR('Données du projet'!$C$80/12),0,'Données du projet'!$C$80/12)</f>
        <v>0</v>
      </c>
      <c r="P154" s="260">
        <f>IF(ISERROR('Données du projet'!$C$80/12),0,'Données du projet'!$C$80/12)</f>
        <v>0</v>
      </c>
      <c r="Q154" s="296">
        <f t="shared" si="45"/>
        <v>0</v>
      </c>
    </row>
    <row r="155" spans="2:17">
      <c r="B155" s="227" t="s">
        <v>0</v>
      </c>
      <c r="C155" s="18"/>
      <c r="D155" s="159"/>
      <c r="E155" s="259">
        <f>E147*'Données du projet'!$D$110</f>
        <v>0</v>
      </c>
      <c r="F155" s="259">
        <f>F147*'Données du projet'!$D$110</f>
        <v>0</v>
      </c>
      <c r="G155" s="259">
        <f>G147*'Données du projet'!$D$110</f>
        <v>0</v>
      </c>
      <c r="H155" s="259">
        <f>H147*'Données du projet'!$D$110</f>
        <v>0</v>
      </c>
      <c r="I155" s="259">
        <f>I147*'Données du projet'!$D$110</f>
        <v>0</v>
      </c>
      <c r="J155" s="259">
        <f>J147*'Données du projet'!$D$110</f>
        <v>0</v>
      </c>
      <c r="K155" s="259">
        <f>K147*'Données du projet'!$D$110</f>
        <v>0</v>
      </c>
      <c r="L155" s="259">
        <f>L147*'Données du projet'!$D$110</f>
        <v>0</v>
      </c>
      <c r="M155" s="259">
        <f>M147*'Données du projet'!$D$110</f>
        <v>0</v>
      </c>
      <c r="N155" s="259">
        <f>N147*'Données du projet'!$D$110</f>
        <v>0</v>
      </c>
      <c r="O155" s="259">
        <f>O147*'Données du projet'!$D$110</f>
        <v>0</v>
      </c>
      <c r="P155" s="260">
        <f>P147*'Données du projet'!$D$110</f>
        <v>0</v>
      </c>
      <c r="Q155" s="296">
        <f t="shared" si="45"/>
        <v>0</v>
      </c>
    </row>
    <row r="156" spans="2:17">
      <c r="B156" s="227" t="s">
        <v>218</v>
      </c>
      <c r="C156" s="18"/>
      <c r="D156" s="159"/>
      <c r="E156" s="259">
        <f>$F60/12</f>
        <v>0</v>
      </c>
      <c r="F156" s="259">
        <f t="shared" ref="F156:P156" si="48">$F60/12</f>
        <v>0</v>
      </c>
      <c r="G156" s="259">
        <f t="shared" si="48"/>
        <v>0</v>
      </c>
      <c r="H156" s="259">
        <f t="shared" si="48"/>
        <v>0</v>
      </c>
      <c r="I156" s="259">
        <f t="shared" si="48"/>
        <v>0</v>
      </c>
      <c r="J156" s="259">
        <f t="shared" si="48"/>
        <v>0</v>
      </c>
      <c r="K156" s="259">
        <f t="shared" si="48"/>
        <v>0</v>
      </c>
      <c r="L156" s="259">
        <f t="shared" si="48"/>
        <v>0</v>
      </c>
      <c r="M156" s="259">
        <f t="shared" si="48"/>
        <v>0</v>
      </c>
      <c r="N156" s="259">
        <f t="shared" si="48"/>
        <v>0</v>
      </c>
      <c r="O156" s="259">
        <f t="shared" si="48"/>
        <v>0</v>
      </c>
      <c r="P156" s="260">
        <f t="shared" si="48"/>
        <v>0</v>
      </c>
      <c r="Q156" s="296">
        <f t="shared" si="45"/>
        <v>0</v>
      </c>
    </row>
    <row r="157" spans="2:17">
      <c r="B157" s="227" t="str">
        <f>B79</f>
        <v>Impôts et taxes</v>
      </c>
      <c r="C157" s="18"/>
      <c r="D157" s="18"/>
      <c r="E157" s="275">
        <f>$F79/12</f>
        <v>0</v>
      </c>
      <c r="F157" s="275">
        <f t="shared" ref="F157:P157" si="49">$F79/12</f>
        <v>0</v>
      </c>
      <c r="G157" s="275">
        <f t="shared" si="49"/>
        <v>0</v>
      </c>
      <c r="H157" s="275">
        <f t="shared" si="49"/>
        <v>0</v>
      </c>
      <c r="I157" s="275">
        <f t="shared" si="49"/>
        <v>0</v>
      </c>
      <c r="J157" s="275">
        <f t="shared" si="49"/>
        <v>0</v>
      </c>
      <c r="K157" s="275">
        <f t="shared" si="49"/>
        <v>0</v>
      </c>
      <c r="L157" s="275">
        <f t="shared" si="49"/>
        <v>0</v>
      </c>
      <c r="M157" s="275">
        <f t="shared" si="49"/>
        <v>0</v>
      </c>
      <c r="N157" s="275">
        <f t="shared" si="49"/>
        <v>0</v>
      </c>
      <c r="O157" s="275">
        <f t="shared" si="49"/>
        <v>0</v>
      </c>
      <c r="P157" s="275">
        <f t="shared" si="49"/>
        <v>0</v>
      </c>
      <c r="Q157" s="295">
        <f t="shared" si="45"/>
        <v>0</v>
      </c>
    </row>
    <row r="158" spans="2:17">
      <c r="B158" s="230" t="str">
        <f>B80</f>
        <v>Salaires employés</v>
      </c>
      <c r="C158" s="231"/>
      <c r="D158" s="231"/>
      <c r="E158" s="260">
        <f t="shared" ref="E158:P161" si="50">$F80/12</f>
        <v>0</v>
      </c>
      <c r="F158" s="260">
        <f t="shared" si="50"/>
        <v>0</v>
      </c>
      <c r="G158" s="260">
        <f t="shared" si="50"/>
        <v>0</v>
      </c>
      <c r="H158" s="260">
        <f t="shared" si="50"/>
        <v>0</v>
      </c>
      <c r="I158" s="260">
        <f t="shared" si="50"/>
        <v>0</v>
      </c>
      <c r="J158" s="260">
        <f t="shared" si="50"/>
        <v>0</v>
      </c>
      <c r="K158" s="260">
        <f t="shared" si="50"/>
        <v>0</v>
      </c>
      <c r="L158" s="260">
        <f t="shared" si="50"/>
        <v>0</v>
      </c>
      <c r="M158" s="260">
        <f t="shared" si="50"/>
        <v>0</v>
      </c>
      <c r="N158" s="260">
        <f t="shared" si="50"/>
        <v>0</v>
      </c>
      <c r="O158" s="260">
        <f t="shared" si="50"/>
        <v>0</v>
      </c>
      <c r="P158" s="260">
        <f t="shared" si="50"/>
        <v>0</v>
      </c>
      <c r="Q158" s="296">
        <f t="shared" si="45"/>
        <v>0</v>
      </c>
    </row>
    <row r="159" spans="2:17">
      <c r="B159" s="227" t="str">
        <f>B81</f>
        <v>Charges sociales employés</v>
      </c>
      <c r="C159" s="18"/>
      <c r="D159" s="18"/>
      <c r="E159" s="260">
        <f t="shared" si="50"/>
        <v>0</v>
      </c>
      <c r="F159" s="260">
        <f t="shared" si="50"/>
        <v>0</v>
      </c>
      <c r="G159" s="260">
        <f t="shared" si="50"/>
        <v>0</v>
      </c>
      <c r="H159" s="260">
        <f t="shared" si="50"/>
        <v>0</v>
      </c>
      <c r="I159" s="260">
        <f t="shared" si="50"/>
        <v>0</v>
      </c>
      <c r="J159" s="260">
        <f t="shared" si="50"/>
        <v>0</v>
      </c>
      <c r="K159" s="260">
        <f t="shared" si="50"/>
        <v>0</v>
      </c>
      <c r="L159" s="260">
        <f t="shared" si="50"/>
        <v>0</v>
      </c>
      <c r="M159" s="260">
        <f t="shared" si="50"/>
        <v>0</v>
      </c>
      <c r="N159" s="260">
        <f t="shared" si="50"/>
        <v>0</v>
      </c>
      <c r="O159" s="260">
        <f t="shared" si="50"/>
        <v>0</v>
      </c>
      <c r="P159" s="260">
        <f t="shared" si="50"/>
        <v>0</v>
      </c>
      <c r="Q159" s="296">
        <f t="shared" si="45"/>
        <v>0</v>
      </c>
    </row>
    <row r="160" spans="2:17">
      <c r="B160" s="227" t="str">
        <f t="shared" ref="B160:B161" si="51">B82</f>
        <v>Prélèvement dirigeant(s)</v>
      </c>
      <c r="C160" s="18"/>
      <c r="D160" s="18"/>
      <c r="E160" s="260">
        <f t="shared" si="50"/>
        <v>0</v>
      </c>
      <c r="F160" s="260">
        <f t="shared" si="50"/>
        <v>0</v>
      </c>
      <c r="G160" s="260">
        <f t="shared" si="50"/>
        <v>0</v>
      </c>
      <c r="H160" s="260">
        <f t="shared" si="50"/>
        <v>0</v>
      </c>
      <c r="I160" s="260">
        <f t="shared" si="50"/>
        <v>0</v>
      </c>
      <c r="J160" s="260">
        <f t="shared" si="50"/>
        <v>0</v>
      </c>
      <c r="K160" s="260">
        <f t="shared" si="50"/>
        <v>0</v>
      </c>
      <c r="L160" s="260">
        <f t="shared" si="50"/>
        <v>0</v>
      </c>
      <c r="M160" s="260">
        <f t="shared" si="50"/>
        <v>0</v>
      </c>
      <c r="N160" s="260">
        <f t="shared" si="50"/>
        <v>0</v>
      </c>
      <c r="O160" s="260">
        <f t="shared" si="50"/>
        <v>0</v>
      </c>
      <c r="P160" s="260">
        <f t="shared" si="50"/>
        <v>0</v>
      </c>
      <c r="Q160" s="296">
        <f t="shared" si="45"/>
        <v>0</v>
      </c>
    </row>
    <row r="161" spans="2:17">
      <c r="B161" s="227" t="str">
        <f t="shared" si="51"/>
        <v>Charges sociales dirigeant(s)</v>
      </c>
      <c r="C161" s="18"/>
      <c r="D161" s="18"/>
      <c r="E161" s="275">
        <f t="shared" si="50"/>
        <v>0</v>
      </c>
      <c r="F161" s="275">
        <f t="shared" si="50"/>
        <v>0</v>
      </c>
      <c r="G161" s="275">
        <f t="shared" si="50"/>
        <v>0</v>
      </c>
      <c r="H161" s="275">
        <f t="shared" si="50"/>
        <v>0</v>
      </c>
      <c r="I161" s="275">
        <f t="shared" si="50"/>
        <v>0</v>
      </c>
      <c r="J161" s="275">
        <f t="shared" si="50"/>
        <v>0</v>
      </c>
      <c r="K161" s="275">
        <f t="shared" si="50"/>
        <v>0</v>
      </c>
      <c r="L161" s="275">
        <f t="shared" si="50"/>
        <v>0</v>
      </c>
      <c r="M161" s="275">
        <f t="shared" si="50"/>
        <v>0</v>
      </c>
      <c r="N161" s="275">
        <f t="shared" si="50"/>
        <v>0</v>
      </c>
      <c r="O161" s="275">
        <f t="shared" si="50"/>
        <v>0</v>
      </c>
      <c r="P161" s="275">
        <f t="shared" si="50"/>
        <v>0</v>
      </c>
      <c r="Q161" s="295">
        <f t="shared" si="45"/>
        <v>0</v>
      </c>
    </row>
    <row r="162" spans="2:17">
      <c r="B162" s="187" t="s">
        <v>264</v>
      </c>
      <c r="C162" s="152"/>
      <c r="D162" s="153"/>
      <c r="E162" s="277">
        <f>SUM(E157:E161)</f>
        <v>0</v>
      </c>
      <c r="F162" s="277">
        <f t="shared" ref="F162:I162" si="52">SUM(F158:F161)</f>
        <v>0</v>
      </c>
      <c r="G162" s="277">
        <f t="shared" si="52"/>
        <v>0</v>
      </c>
      <c r="H162" s="277">
        <f t="shared" si="52"/>
        <v>0</v>
      </c>
      <c r="I162" s="277">
        <f t="shared" si="52"/>
        <v>0</v>
      </c>
      <c r="J162" s="277">
        <f t="shared" ref="J162:P162" si="53">SUM(J158:J161)</f>
        <v>0</v>
      </c>
      <c r="K162" s="277">
        <f t="shared" si="53"/>
        <v>0</v>
      </c>
      <c r="L162" s="277">
        <f t="shared" si="53"/>
        <v>0</v>
      </c>
      <c r="M162" s="277">
        <f t="shared" si="53"/>
        <v>0</v>
      </c>
      <c r="N162" s="277">
        <f t="shared" si="53"/>
        <v>0</v>
      </c>
      <c r="O162" s="277">
        <f t="shared" si="53"/>
        <v>0</v>
      </c>
      <c r="P162" s="276">
        <f t="shared" si="53"/>
        <v>0</v>
      </c>
      <c r="Q162" s="264">
        <f t="shared" si="45"/>
        <v>0</v>
      </c>
    </row>
    <row r="163" spans="2:17">
      <c r="B163" s="227" t="str">
        <f>B85</f>
        <v>Frais bancaires, charges financières</v>
      </c>
      <c r="C163" s="6"/>
      <c r="D163" s="158"/>
      <c r="E163" s="259">
        <f>$F85/12</f>
        <v>0</v>
      </c>
      <c r="F163" s="259">
        <f t="shared" ref="F163:P163" si="54">$F85/12</f>
        <v>0</v>
      </c>
      <c r="G163" s="259">
        <f t="shared" si="54"/>
        <v>0</v>
      </c>
      <c r="H163" s="259">
        <f t="shared" si="54"/>
        <v>0</v>
      </c>
      <c r="I163" s="259">
        <f t="shared" si="54"/>
        <v>0</v>
      </c>
      <c r="J163" s="259">
        <f t="shared" si="54"/>
        <v>0</v>
      </c>
      <c r="K163" s="259">
        <f t="shared" si="54"/>
        <v>0</v>
      </c>
      <c r="L163" s="259">
        <f t="shared" si="54"/>
        <v>0</v>
      </c>
      <c r="M163" s="259">
        <f t="shared" si="54"/>
        <v>0</v>
      </c>
      <c r="N163" s="259">
        <f t="shared" si="54"/>
        <v>0</v>
      </c>
      <c r="O163" s="259">
        <f t="shared" si="54"/>
        <v>0</v>
      </c>
      <c r="P163" s="260">
        <f t="shared" si="54"/>
        <v>0</v>
      </c>
      <c r="Q163" s="299">
        <f t="shared" si="45"/>
        <v>0</v>
      </c>
    </row>
    <row r="164" spans="2:17">
      <c r="B164" s="187" t="s">
        <v>265</v>
      </c>
      <c r="C164" s="152"/>
      <c r="D164" s="153"/>
      <c r="E164" s="264">
        <f t="shared" ref="E164:P164" si="55">SUM(E152:E157,E162:E163)</f>
        <v>0</v>
      </c>
      <c r="F164" s="264">
        <f t="shared" si="55"/>
        <v>0</v>
      </c>
      <c r="G164" s="264">
        <f t="shared" si="55"/>
        <v>0</v>
      </c>
      <c r="H164" s="264">
        <f t="shared" si="55"/>
        <v>0</v>
      </c>
      <c r="I164" s="264">
        <f t="shared" si="55"/>
        <v>0</v>
      </c>
      <c r="J164" s="264">
        <f t="shared" si="55"/>
        <v>0</v>
      </c>
      <c r="K164" s="264">
        <f t="shared" si="55"/>
        <v>0</v>
      </c>
      <c r="L164" s="264">
        <f t="shared" si="55"/>
        <v>0</v>
      </c>
      <c r="M164" s="264">
        <f t="shared" si="55"/>
        <v>0</v>
      </c>
      <c r="N164" s="264">
        <f t="shared" si="55"/>
        <v>0</v>
      </c>
      <c r="O164" s="264">
        <f t="shared" si="55"/>
        <v>0</v>
      </c>
      <c r="P164" s="265">
        <f t="shared" si="55"/>
        <v>0</v>
      </c>
      <c r="Q164" s="264">
        <f t="shared" si="45"/>
        <v>0</v>
      </c>
    </row>
    <row r="165" spans="2:17">
      <c r="B165" s="187" t="s">
        <v>266</v>
      </c>
      <c r="C165" s="152"/>
      <c r="D165" s="153"/>
      <c r="E165" s="264">
        <f t="shared" ref="E165:P165" si="56">SUM(E143:E148)</f>
        <v>0</v>
      </c>
      <c r="F165" s="264">
        <f t="shared" si="56"/>
        <v>0</v>
      </c>
      <c r="G165" s="264">
        <f t="shared" si="56"/>
        <v>0</v>
      </c>
      <c r="H165" s="264">
        <f t="shared" si="56"/>
        <v>0</v>
      </c>
      <c r="I165" s="264">
        <f t="shared" si="56"/>
        <v>0</v>
      </c>
      <c r="J165" s="264">
        <f t="shared" si="56"/>
        <v>0</v>
      </c>
      <c r="K165" s="264">
        <f t="shared" si="56"/>
        <v>0</v>
      </c>
      <c r="L165" s="264">
        <f t="shared" si="56"/>
        <v>0</v>
      </c>
      <c r="M165" s="264">
        <f t="shared" si="56"/>
        <v>0</v>
      </c>
      <c r="N165" s="264">
        <f t="shared" si="56"/>
        <v>0</v>
      </c>
      <c r="O165" s="264">
        <f t="shared" si="56"/>
        <v>0</v>
      </c>
      <c r="P165" s="265">
        <f t="shared" si="56"/>
        <v>0</v>
      </c>
      <c r="Q165" s="264">
        <f t="shared" si="45"/>
        <v>0</v>
      </c>
    </row>
    <row r="166" spans="2:17">
      <c r="B166" s="227" t="s">
        <v>267</v>
      </c>
      <c r="C166" s="18"/>
      <c r="D166" s="159"/>
      <c r="E166" s="259">
        <v>0</v>
      </c>
      <c r="F166" s="259">
        <f t="shared" ref="F166:P166" si="57">E168</f>
        <v>0</v>
      </c>
      <c r="G166" s="259">
        <f t="shared" si="57"/>
        <v>0</v>
      </c>
      <c r="H166" s="259">
        <f t="shared" si="57"/>
        <v>0</v>
      </c>
      <c r="I166" s="259">
        <f t="shared" si="57"/>
        <v>0</v>
      </c>
      <c r="J166" s="259">
        <f t="shared" si="57"/>
        <v>0</v>
      </c>
      <c r="K166" s="259">
        <f t="shared" si="57"/>
        <v>0</v>
      </c>
      <c r="L166" s="259">
        <f t="shared" si="57"/>
        <v>0</v>
      </c>
      <c r="M166" s="259">
        <f t="shared" si="57"/>
        <v>0</v>
      </c>
      <c r="N166" s="259">
        <f t="shared" si="57"/>
        <v>0</v>
      </c>
      <c r="O166" s="259">
        <f t="shared" si="57"/>
        <v>0</v>
      </c>
      <c r="P166" s="260">
        <f t="shared" si="57"/>
        <v>0</v>
      </c>
      <c r="Q166" s="296"/>
    </row>
    <row r="167" spans="2:17" ht="19">
      <c r="B167" s="233" t="s">
        <v>268</v>
      </c>
      <c r="C167" s="234"/>
      <c r="D167" s="235"/>
      <c r="E167" s="296">
        <f>E165-E164</f>
        <v>0</v>
      </c>
      <c r="F167" s="296">
        <f t="shared" ref="F167:I167" si="58">F165-F164</f>
        <v>0</v>
      </c>
      <c r="G167" s="296">
        <f t="shared" si="58"/>
        <v>0</v>
      </c>
      <c r="H167" s="296">
        <f t="shared" si="58"/>
        <v>0</v>
      </c>
      <c r="I167" s="296">
        <f t="shared" si="58"/>
        <v>0</v>
      </c>
      <c r="J167" s="296">
        <f t="shared" ref="J167:P167" si="59">J165-J164</f>
        <v>0</v>
      </c>
      <c r="K167" s="296">
        <f t="shared" si="59"/>
        <v>0</v>
      </c>
      <c r="L167" s="296">
        <f t="shared" si="59"/>
        <v>0</v>
      </c>
      <c r="M167" s="296">
        <f t="shared" si="59"/>
        <v>0</v>
      </c>
      <c r="N167" s="296">
        <f t="shared" si="59"/>
        <v>0</v>
      </c>
      <c r="O167" s="296">
        <f t="shared" si="59"/>
        <v>0</v>
      </c>
      <c r="P167" s="297">
        <f t="shared" si="59"/>
        <v>0</v>
      </c>
      <c r="Q167" s="300"/>
    </row>
    <row r="168" spans="2:17">
      <c r="B168" s="187" t="s">
        <v>269</v>
      </c>
      <c r="C168" s="152"/>
      <c r="D168" s="153"/>
      <c r="E168" s="264">
        <f>E167</f>
        <v>0</v>
      </c>
      <c r="F168" s="264">
        <f>F166+F167</f>
        <v>0</v>
      </c>
      <c r="G168" s="264">
        <f>G166+G167</f>
        <v>0</v>
      </c>
      <c r="H168" s="264">
        <f>H166+H167</f>
        <v>0</v>
      </c>
      <c r="I168" s="264">
        <f t="shared" ref="I168" si="60">I166+I167</f>
        <v>0</v>
      </c>
      <c r="J168" s="264">
        <f t="shared" ref="J168:P168" si="61">J166+J167</f>
        <v>0</v>
      </c>
      <c r="K168" s="264">
        <f t="shared" si="61"/>
        <v>0</v>
      </c>
      <c r="L168" s="264">
        <f t="shared" si="61"/>
        <v>0</v>
      </c>
      <c r="M168" s="264">
        <f t="shared" si="61"/>
        <v>0</v>
      </c>
      <c r="N168" s="264">
        <f t="shared" si="61"/>
        <v>0</v>
      </c>
      <c r="O168" s="264">
        <f t="shared" si="61"/>
        <v>0</v>
      </c>
      <c r="P168" s="265">
        <f t="shared" si="61"/>
        <v>0</v>
      </c>
      <c r="Q168" s="277"/>
    </row>
    <row r="169" spans="2:17">
      <c r="B169" s="214"/>
      <c r="C169" s="215"/>
      <c r="D169" s="216"/>
      <c r="E169" s="301" t="str">
        <f>IF(E168&lt;0,E168,"")</f>
        <v/>
      </c>
      <c r="F169" s="301" t="str">
        <f t="shared" ref="F169:I169" si="62">IF(F168&lt;0,F168,"")</f>
        <v/>
      </c>
      <c r="G169" s="301" t="str">
        <f t="shared" si="62"/>
        <v/>
      </c>
      <c r="H169" s="301" t="str">
        <f t="shared" si="62"/>
        <v/>
      </c>
      <c r="I169" s="301" t="str">
        <f t="shared" si="62"/>
        <v/>
      </c>
      <c r="J169" s="301" t="str">
        <f t="shared" ref="J169:P169" si="63">IF(J168&lt;0,J168,"")</f>
        <v/>
      </c>
      <c r="K169" s="301" t="str">
        <f t="shared" si="63"/>
        <v/>
      </c>
      <c r="L169" s="301" t="str">
        <f t="shared" si="63"/>
        <v/>
      </c>
      <c r="M169" s="301" t="str">
        <f t="shared" si="63"/>
        <v/>
      </c>
      <c r="N169" s="301" t="str">
        <f t="shared" si="63"/>
        <v/>
      </c>
      <c r="O169" s="301" t="str">
        <f t="shared" si="63"/>
        <v/>
      </c>
      <c r="P169" s="302" t="str">
        <f t="shared" si="63"/>
        <v/>
      </c>
      <c r="Q169" s="303">
        <f>SUM(E169:P169)</f>
        <v>0</v>
      </c>
    </row>
    <row r="170" spans="2:17">
      <c r="B170" s="217"/>
      <c r="C170" s="218"/>
      <c r="D170" s="219"/>
      <c r="E170" s="304"/>
      <c r="F170" s="304"/>
      <c r="G170" s="304"/>
      <c r="H170" s="304"/>
      <c r="I170" s="304"/>
      <c r="J170" s="304"/>
      <c r="K170" s="304"/>
      <c r="L170" s="304"/>
      <c r="M170" s="304"/>
      <c r="N170" s="304"/>
      <c r="O170" s="304"/>
      <c r="P170" s="305"/>
      <c r="Q170" s="304"/>
    </row>
    <row r="172" spans="2:17">
      <c r="B172" s="220" t="s">
        <v>270</v>
      </c>
      <c r="C172" s="220"/>
      <c r="D172" s="220"/>
      <c r="E172" s="221"/>
      <c r="F172" s="39"/>
    </row>
    <row r="173" spans="2:17">
      <c r="B173" s="222" t="s">
        <v>271</v>
      </c>
      <c r="C173" s="220"/>
      <c r="D173" s="220"/>
      <c r="E173" s="221"/>
      <c r="F173" s="39"/>
    </row>
  </sheetData>
  <mergeCells count="38">
    <mergeCell ref="T69:T70"/>
    <mergeCell ref="T5:AB5"/>
    <mergeCell ref="B2:R2"/>
    <mergeCell ref="B5:H5"/>
    <mergeCell ref="J5:R5"/>
    <mergeCell ref="B99:E99"/>
    <mergeCell ref="P69:P70"/>
    <mergeCell ref="Q69:Q70"/>
    <mergeCell ref="R69:R70"/>
    <mergeCell ref="S69:S70"/>
    <mergeCell ref="B98:E98"/>
    <mergeCell ref="Q119:Q120"/>
    <mergeCell ref="R119:R120"/>
    <mergeCell ref="S119:S120"/>
    <mergeCell ref="T119:T120"/>
    <mergeCell ref="B124:J124"/>
    <mergeCell ref="F120:F121"/>
    <mergeCell ref="G120:G121"/>
    <mergeCell ref="H120:H121"/>
    <mergeCell ref="I120:I121"/>
    <mergeCell ref="J120:J121"/>
    <mergeCell ref="B122:J122"/>
    <mergeCell ref="K141:K142"/>
    <mergeCell ref="B90:E90"/>
    <mergeCell ref="U119:U120"/>
    <mergeCell ref="P135:Q135"/>
    <mergeCell ref="E141:E142"/>
    <mergeCell ref="F141:F142"/>
    <mergeCell ref="G141:G142"/>
    <mergeCell ref="H141:H142"/>
    <mergeCell ref="I141:I142"/>
    <mergeCell ref="L141:L142"/>
    <mergeCell ref="M141:M142"/>
    <mergeCell ref="N141:N142"/>
    <mergeCell ref="O141:O142"/>
    <mergeCell ref="P141:P142"/>
    <mergeCell ref="Q141:Q142"/>
    <mergeCell ref="J141:J1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Mot de passe</vt:lpstr>
      <vt:lpstr>Business plan sur 5 ans</vt:lpstr>
      <vt:lpstr>Données du projet</vt:lpstr>
      <vt:lpstr>Etude financière prévisionnelle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PARENT</dc:creator>
  <cp:lastModifiedBy>Apprenant Morpheus</cp:lastModifiedBy>
  <dcterms:created xsi:type="dcterms:W3CDTF">2023-06-26T16:19:03Z</dcterms:created>
  <dcterms:modified xsi:type="dcterms:W3CDTF">2025-12-12T09:22:48Z</dcterms:modified>
</cp:coreProperties>
</file>