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eliachevalier/Downloads/"/>
    </mc:Choice>
  </mc:AlternateContent>
  <xr:revisionPtr revIDLastSave="0" documentId="13_ncr:1_{31359DD3-9815-6640-BAF3-C660E30AFF18}" xr6:coauthVersionLast="47" xr6:coauthVersionMax="47" xr10:uidLastSave="{00000000-0000-0000-0000-000000000000}"/>
  <bookViews>
    <workbookView xWindow="0" yWindow="660" windowWidth="29400" windowHeight="18460" activeTab="5" xr2:uid="{818F77B2-5211-4CCC-9054-4A3242650EE8}"/>
  </bookViews>
  <sheets>
    <sheet name="Miam !" sheetId="3" state="hidden" r:id="rId1"/>
    <sheet name="Like )" sheetId="1" state="hidden" r:id="rId2"/>
    <sheet name="Miam" sheetId="2" state="hidden" r:id="rId3"/>
    <sheet name="Menu" sheetId="4" state="hidden" r:id="rId4"/>
    <sheet name="Like" sheetId="6" state="hidden" r:id="rId5"/>
    <sheet name="Congés" sheetId="10" r:id="rId6"/>
    <sheet name="Ancienneté" sheetId="7" r:id="rId7"/>
    <sheet name="Heures" sheetId="8" r:id="rId8"/>
    <sheet name="Primes" sheetId="11" r:id="rId9"/>
    <sheet name="Recrutement" sheetId="9" r:id="rId10"/>
    <sheet name="Dynamique" sheetId="5" state="hidden" r:id="rId11"/>
  </sheets>
  <definedNames>
    <definedName name="_xlnm._FilterDatabase" localSheetId="9" hidden="1">Recrutement!$B$4:$I$16</definedName>
    <definedName name="solver_adj" localSheetId="8" hidden="1">Primes!$E$6:$E$12</definedName>
    <definedName name="solver_cvg" localSheetId="8" hidden="1">0.0001</definedName>
    <definedName name="solver_drv" localSheetId="8" hidden="1">2</definedName>
    <definedName name="solver_eng" localSheetId="8" hidden="1">1</definedName>
    <definedName name="solver_est" localSheetId="8" hidden="1">1</definedName>
    <definedName name="solver_itr" localSheetId="8" hidden="1">2147483647</definedName>
    <definedName name="solver_lhs1" localSheetId="8" hidden="1">Primes!$E$6:$E$12</definedName>
    <definedName name="solver_mip" localSheetId="8" hidden="1">2147483647</definedName>
    <definedName name="solver_mni" localSheetId="8" hidden="1">30</definedName>
    <definedName name="solver_mrt" localSheetId="8" hidden="1">0.075</definedName>
    <definedName name="solver_msl" localSheetId="8" hidden="1">2</definedName>
    <definedName name="solver_neg" localSheetId="8" hidden="1">1</definedName>
    <definedName name="solver_nod" localSheetId="8" hidden="1">2147483647</definedName>
    <definedName name="solver_num" localSheetId="8" hidden="1">1</definedName>
    <definedName name="solver_nwt" localSheetId="8" hidden="1">1</definedName>
    <definedName name="solver_opt" localSheetId="8" hidden="1">Primes!$K$6</definedName>
    <definedName name="solver_pre" localSheetId="8" hidden="1">0.000001</definedName>
    <definedName name="solver_rbv" localSheetId="8" hidden="1">2</definedName>
    <definedName name="solver_rel1" localSheetId="8" hidden="1">1</definedName>
    <definedName name="solver_rhs1" localSheetId="8" hidden="1">7000</definedName>
    <definedName name="solver_rlx" localSheetId="8" hidden="1">2</definedName>
    <definedName name="solver_rsd" localSheetId="8" hidden="1">0</definedName>
    <definedName name="solver_scl" localSheetId="8" hidden="1">2</definedName>
    <definedName name="solver_sho" localSheetId="8" hidden="1">2</definedName>
    <definedName name="solver_ssz" localSheetId="8" hidden="1">100</definedName>
    <definedName name="solver_tim" localSheetId="8" hidden="1">2147483647</definedName>
    <definedName name="solver_tol" localSheetId="8" hidden="1">0.01</definedName>
    <definedName name="solver_typ" localSheetId="8" hidden="1">3</definedName>
    <definedName name="solver_val" localSheetId="8" hidden="1">30000</definedName>
    <definedName name="solver_ver" localSheetId="8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1" l="1"/>
  <c r="E8" i="11"/>
  <c r="E9" i="11"/>
  <c r="E10" i="11"/>
  <c r="E11" i="11"/>
  <c r="E12" i="11"/>
  <c r="E6" i="11"/>
  <c r="G7" i="11"/>
  <c r="G8" i="11" s="1"/>
  <c r="G9" i="11" s="1"/>
  <c r="G10" i="11" s="1"/>
  <c r="C30" i="8"/>
  <c r="D29" i="8"/>
  <c r="E29" i="8"/>
  <c r="C29" i="8"/>
  <c r="D28" i="8"/>
  <c r="E28" i="8"/>
  <c r="C28" i="8"/>
  <c r="E26" i="8"/>
  <c r="D26" i="8"/>
  <c r="C26" i="8"/>
  <c r="E22" i="8"/>
  <c r="D22" i="8"/>
  <c r="C22" i="8"/>
  <c r="E18" i="8"/>
  <c r="D18" i="8"/>
  <c r="C18" i="8"/>
  <c r="E14" i="8"/>
  <c r="D14" i="8"/>
  <c r="C14" i="8"/>
  <c r="D10" i="8"/>
  <c r="E10" i="8"/>
  <c r="C10" i="8"/>
  <c r="G3" i="7"/>
  <c r="D4" i="7" s="1"/>
  <c r="C7" i="10"/>
  <c r="C8" i="10"/>
  <c r="C9" i="10"/>
  <c r="C11" i="10"/>
  <c r="C12" i="10"/>
  <c r="C6" i="10"/>
  <c r="H7" i="10"/>
  <c r="H8" i="10"/>
  <c r="H9" i="10"/>
  <c r="H10" i="10"/>
  <c r="H11" i="10"/>
  <c r="H12" i="10"/>
  <c r="H13" i="10"/>
  <c r="C10" i="10" s="1"/>
  <c r="H14" i="10"/>
  <c r="H15" i="10"/>
  <c r="H16" i="10"/>
  <c r="H17" i="10"/>
  <c r="H18" i="10"/>
  <c r="H6" i="10"/>
  <c r="E7" i="6"/>
  <c r="D7" i="6"/>
  <c r="C7" i="6"/>
  <c r="E15" i="6"/>
  <c r="D15" i="6"/>
  <c r="C15" i="6"/>
  <c r="E19" i="6"/>
  <c r="D19" i="6"/>
  <c r="C19" i="6"/>
  <c r="B8" i="5"/>
  <c r="B9" i="5" s="1"/>
  <c r="B10" i="5" s="1"/>
  <c r="B11" i="5" s="1"/>
  <c r="I7" i="4" a="1"/>
  <c r="I7" i="4" s="1"/>
  <c r="E15" i="3"/>
  <c r="E16" i="3"/>
  <c r="E14" i="3"/>
  <c r="E13" i="3"/>
  <c r="E12" i="3"/>
  <c r="E11" i="3"/>
  <c r="E10" i="3"/>
  <c r="E9" i="3"/>
  <c r="E8" i="3"/>
  <c r="E7" i="3"/>
  <c r="D16" i="2"/>
  <c r="D15" i="2"/>
  <c r="D14" i="2"/>
  <c r="D13" i="2"/>
  <c r="D12" i="2"/>
  <c r="D11" i="2"/>
  <c r="D10" i="2"/>
  <c r="D9" i="2"/>
  <c r="D8" i="2"/>
  <c r="D7" i="2"/>
  <c r="D15" i="1"/>
  <c r="D8" i="1"/>
  <c r="D9" i="1"/>
  <c r="D10" i="1"/>
  <c r="D11" i="1"/>
  <c r="D12" i="1"/>
  <c r="D13" i="1"/>
  <c r="D14" i="1"/>
  <c r="D16" i="1"/>
  <c r="D7" i="1"/>
  <c r="D17" i="3"/>
  <c r="D11" i="3"/>
  <c r="D14" i="3"/>
  <c r="D12" i="3"/>
  <c r="D15" i="3"/>
  <c r="D10" i="3"/>
  <c r="D13" i="3"/>
  <c r="D8" i="3"/>
  <c r="D16" i="3"/>
  <c r="D9" i="3"/>
  <c r="D7" i="3"/>
  <c r="D9" i="7" l="1"/>
  <c r="D8" i="7"/>
  <c r="D7" i="7"/>
  <c r="D10" i="7"/>
  <c r="D6" i="7"/>
  <c r="D5" i="7"/>
  <c r="D11" i="6"/>
  <c r="D23" i="6" s="1"/>
  <c r="C11" i="6"/>
  <c r="C23" i="6" s="1"/>
  <c r="E11" i="6"/>
  <c r="E23" i="6" s="1"/>
  <c r="E17" i="3"/>
  <c r="D17" i="2"/>
  <c r="D17" i="1"/>
  <c r="K6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<sst xmlns="http://schemas.openxmlformats.org/spreadsheetml/2006/main" count="377" uniqueCount="214">
  <si>
    <t xml:space="preserve"> </t>
  </si>
  <si>
    <t>ARRONDIR SUR EXCEL</t>
  </si>
  <si>
    <t>CLIENT</t>
  </si>
  <si>
    <t>ARRONDI</t>
  </si>
  <si>
    <t>Sophie Martin</t>
  </si>
  <si>
    <t>Thomas Dubois</t>
  </si>
  <si>
    <t>Emma Lefebvre</t>
  </si>
  <si>
    <t>Lucas Bernard</t>
  </si>
  <si>
    <t>Léa Rousseau</t>
  </si>
  <si>
    <t>Hugo Moreau</t>
  </si>
  <si>
    <t>Chloé Laurent</t>
  </si>
  <si>
    <t>Louis Garnier</t>
  </si>
  <si>
    <t>Manon Petit</t>
  </si>
  <si>
    <t>Nathan Roux</t>
  </si>
  <si>
    <t>TOTAL</t>
  </si>
  <si>
    <t>VENTES TRIMESTRE 1</t>
  </si>
  <si>
    <t>VENTES</t>
  </si>
  <si>
    <t>FORMULE</t>
  </si>
  <si>
    <t xml:space="preserve">  </t>
  </si>
  <si>
    <t>ID Tâche</t>
  </si>
  <si>
    <t>Nom Tâche</t>
  </si>
  <si>
    <t>Date Création</t>
  </si>
  <si>
    <t>Assigné à</t>
  </si>
  <si>
    <t>Statut</t>
  </si>
  <si>
    <t>Date Limite</t>
  </si>
  <si>
    <t>T001</t>
  </si>
  <si>
    <t>Développer API REST</t>
  </si>
  <si>
    <t>Alice</t>
  </si>
  <si>
    <t>En cours</t>
  </si>
  <si>
    <t>T002</t>
  </si>
  <si>
    <t>Design UI Dashboard</t>
  </si>
  <si>
    <t>Bob</t>
  </si>
  <si>
    <t>En attente</t>
  </si>
  <si>
    <t>T003</t>
  </si>
  <si>
    <t>Audit Sécurité</t>
  </si>
  <si>
    <t>Charlotte</t>
  </si>
  <si>
    <t>À faire</t>
  </si>
  <si>
    <t>T004</t>
  </si>
  <si>
    <t>Campagne Email</t>
  </si>
  <si>
    <t>T005</t>
  </si>
  <si>
    <t>Réunion Onboarding</t>
  </si>
  <si>
    <t>ID</t>
  </si>
  <si>
    <t>Prénom</t>
  </si>
  <si>
    <t>Nom</t>
  </si>
  <si>
    <t>Département</t>
  </si>
  <si>
    <t>Date Embauche</t>
  </si>
  <si>
    <t>Dupont</t>
  </si>
  <si>
    <t>Développement</t>
  </si>
  <si>
    <t>2023-01</t>
  </si>
  <si>
    <t>Martin</t>
  </si>
  <si>
    <t>Design</t>
  </si>
  <si>
    <t>2023-03</t>
  </si>
  <si>
    <t>Bernard</t>
  </si>
  <si>
    <t>2024-01</t>
  </si>
  <si>
    <t>David</t>
  </si>
  <si>
    <t>Dubois</t>
  </si>
  <si>
    <t>Marketing</t>
  </si>
  <si>
    <t>2024-06</t>
  </si>
  <si>
    <t>Emma</t>
  </si>
  <si>
    <t>Lefevre</t>
  </si>
  <si>
    <t>RH</t>
  </si>
  <si>
    <t>2024-09</t>
  </si>
  <si>
    <t>Employés 2025</t>
  </si>
  <si>
    <t>Staffing 2025</t>
  </si>
  <si>
    <t>Pierre</t>
  </si>
  <si>
    <t>Paul</t>
  </si>
  <si>
    <t>Jacques</t>
  </si>
  <si>
    <t>Gauthier</t>
  </si>
  <si>
    <t>Staffing 2024</t>
  </si>
  <si>
    <t>Inventaire Bureaux</t>
  </si>
  <si>
    <t>Kick-Off Projet Y</t>
  </si>
  <si>
    <t>Powerpoint Réunion B</t>
  </si>
  <si>
    <t>Budget Campagne</t>
  </si>
  <si>
    <t>Etude de marché</t>
  </si>
  <si>
    <t>Employés 2024</t>
  </si>
  <si>
    <t>Ventes 2025</t>
  </si>
  <si>
    <t>Ventes</t>
  </si>
  <si>
    <t>Trimestre 1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</si>
  <si>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</si>
  <si>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</si>
  <si>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</si>
  <si>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</si>
  <si>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</si>
  <si>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</si>
  <si>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</si>
  <si>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</si>
  <si>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</si>
  <si>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</si>
  <si>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</si>
  <si>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</si>
  <si>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Trimestre 2</t>
  </si>
  <si>
    <t>Trimestre 4</t>
  </si>
  <si>
    <t>Trimestre 3</t>
  </si>
  <si>
    <t>Total 2025</t>
  </si>
  <si>
    <t>Date d'entrée</t>
  </si>
  <si>
    <t>Martin Dupont</t>
  </si>
  <si>
    <t>Sophie Bernard</t>
  </si>
  <si>
    <t>Luc Moreau</t>
  </si>
  <si>
    <t>Claire Lefevre</t>
  </si>
  <si>
    <t>Thomas Richard</t>
  </si>
  <si>
    <t>Isabelle Durand</t>
  </si>
  <si>
    <t>Nathalie Petit</t>
  </si>
  <si>
    <t>ID Candidat</t>
  </si>
  <si>
    <t>Nom Candidat</t>
  </si>
  <si>
    <t>Poste visé</t>
  </si>
  <si>
    <t>Source</t>
  </si>
  <si>
    <t>Date candidature</t>
  </si>
  <si>
    <t>Date entretien 1</t>
  </si>
  <si>
    <t>Mois candidature</t>
  </si>
  <si>
    <t>C001</t>
  </si>
  <si>
    <t>Alice Martin</t>
  </si>
  <si>
    <t>Développeur Python</t>
  </si>
  <si>
    <t>LinkedIn</t>
  </si>
  <si>
    <t>Offre faite</t>
  </si>
  <si>
    <t>2025-01-15</t>
  </si>
  <si>
    <t>2025-02-01</t>
  </si>
  <si>
    <t>C002</t>
  </si>
  <si>
    <t>Bob Leclerc</t>
  </si>
  <si>
    <t>Entretien 2</t>
  </si>
  <si>
    <t>2025-01-20</t>
  </si>
  <si>
    <t>2025-02-05</t>
  </si>
  <si>
    <t>C003</t>
  </si>
  <si>
    <t>Céline Dubois</t>
  </si>
  <si>
    <t>Chef de projet</t>
  </si>
  <si>
    <t>Indeed</t>
  </si>
  <si>
    <t>Refusé</t>
  </si>
  <si>
    <t>2025-01-25</t>
  </si>
  <si>
    <t>2025-02-10</t>
  </si>
  <si>
    <t>C004</t>
  </si>
  <si>
    <t>David Petit</t>
  </si>
  <si>
    <t>Bouche à oreille</t>
  </si>
  <si>
    <t>2025-02-15</t>
  </si>
  <si>
    <t>C005</t>
  </si>
  <si>
    <t>Émilie Blanc</t>
  </si>
  <si>
    <t>Pas retenu</t>
  </si>
  <si>
    <t>2025-02-20</t>
  </si>
  <si>
    <t>C006</t>
  </si>
  <si>
    <t>François Durand</t>
  </si>
  <si>
    <t>Spontané</t>
  </si>
  <si>
    <t>Entretien 1</t>
  </si>
  <si>
    <t>2025-03-01</t>
  </si>
  <si>
    <t>C007</t>
  </si>
  <si>
    <t>Géraldine Robin</t>
  </si>
  <si>
    <t>2025-02-28</t>
  </si>
  <si>
    <t>C008</t>
  </si>
  <si>
    <t>Henry Laurent</t>
  </si>
  <si>
    <t>2025-03-15</t>
  </si>
  <si>
    <t>C009</t>
  </si>
  <si>
    <t>Iris Mercier</t>
  </si>
  <si>
    <t>2025-03-05</t>
  </si>
  <si>
    <t>2025-03-20</t>
  </si>
  <si>
    <t>C010</t>
  </si>
  <si>
    <t>Jules Girard</t>
  </si>
  <si>
    <t>2025-03-10</t>
  </si>
  <si>
    <t>2025-03-25</t>
  </si>
  <si>
    <t>C011</t>
  </si>
  <si>
    <t>Karine Bernard</t>
  </si>
  <si>
    <t>2025-03-12</t>
  </si>
  <si>
    <t>2025-03-28</t>
  </si>
  <si>
    <t>C012</t>
  </si>
  <si>
    <t>Laurent Fournier</t>
  </si>
  <si>
    <t>2025-03-18</t>
  </si>
  <si>
    <t>Employé</t>
  </si>
  <si>
    <t>Début</t>
  </si>
  <si>
    <t>Fin</t>
  </si>
  <si>
    <t>Jours de congés</t>
  </si>
  <si>
    <t>Congés à Venir</t>
  </si>
  <si>
    <t>Jours fériés 2025</t>
  </si>
  <si>
    <t>Date</t>
  </si>
  <si>
    <t>Jour de l’An</t>
  </si>
  <si>
    <t>Vendredi Saint</t>
  </si>
  <si>
    <t>Lundi de Pâques</t>
  </si>
  <si>
    <t>Fête du Travail</t>
  </si>
  <si>
    <t>Victoire 1945</t>
  </si>
  <si>
    <t>Ascension</t>
  </si>
  <si>
    <t>Lundi de Pentecôte</t>
  </si>
  <si>
    <t>Fête nationale</t>
  </si>
  <si>
    <t>Assomption</t>
  </si>
  <si>
    <t>Toussaint</t>
  </si>
  <si>
    <t>Armistice 1918</t>
  </si>
  <si>
    <t>Noël</t>
  </si>
  <si>
    <t>Saint-Étienne</t>
  </si>
  <si>
    <t>Employés</t>
  </si>
  <si>
    <t>Congés Restants</t>
  </si>
  <si>
    <t xml:space="preserve">Jour </t>
  </si>
  <si>
    <t>Suivi des jours de congés</t>
  </si>
  <si>
    <t>Date du jour:</t>
  </si>
  <si>
    <t xml:space="preserve">Ancienneté </t>
  </si>
  <si>
    <t>Ancienneté des employés</t>
  </si>
  <si>
    <t>Lundi Matin</t>
  </si>
  <si>
    <t>Lundi soir</t>
  </si>
  <si>
    <t>Mardi matin</t>
  </si>
  <si>
    <t>Mardi Soir</t>
  </si>
  <si>
    <t>Mercredi Matin</t>
  </si>
  <si>
    <t>Mercredi Soir</t>
  </si>
  <si>
    <t>Jeudi Matin</t>
  </si>
  <si>
    <t>Jeudi Soir</t>
  </si>
  <si>
    <t>Vendredi Matin</t>
  </si>
  <si>
    <t>Vendredi soir</t>
  </si>
  <si>
    <t>Heures travaillées</t>
  </si>
  <si>
    <t>Total Semaine</t>
  </si>
  <si>
    <t xml:space="preserve">+/- </t>
  </si>
  <si>
    <t>Calculer des heures de travail</t>
  </si>
  <si>
    <t>Pointage Semaine 49</t>
  </si>
  <si>
    <t>Contrat (h)</t>
  </si>
  <si>
    <t>Calculer des primes de fin d'année</t>
  </si>
  <si>
    <t>Bonus</t>
  </si>
  <si>
    <t>Note</t>
  </si>
  <si>
    <t>Prime max</t>
  </si>
  <si>
    <t>Barème</t>
  </si>
  <si>
    <t>Prime</t>
  </si>
  <si>
    <t>Prime Maximale :</t>
  </si>
  <si>
    <t>Enveloppe totale</t>
  </si>
  <si>
    <t>Suivi de Recrutement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</si>
</sst>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_€_-;\-* #,##0\ _€_-;_-* &quot;-&quot;\ _€_-;_-@_-"/>
    <numFmt numFmtId="165" formatCode="[hh]:mm"/>
    <numFmt numFmtId="166" formatCode="[h]:mm"/>
  </numFmts>
  <fonts count="9" x14ac:knownFonts="1">
    <font>
      <sz val="11"/>
      <color theme="1"/>
      <name val="Aptos Narrow"/>
      <family val="2"/>
      <scheme val="minor"/>
    </font>
    <font>
      <b/>
      <sz val="15"/>
      <color rgb="FFFFFFFF"/>
      <name val="Calibri"/>
      <family val="2"/>
    </font>
    <font>
      <b/>
      <sz val="14"/>
      <color rgb="FF00518B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3" tint="0.499984740745262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62E4A"/>
        <bgColor rgb="FF102136"/>
      </patternFill>
    </fill>
    <fill>
      <patternFill patternType="solid">
        <fgColor rgb="FFDEEAF6"/>
        <bgColor rgb="FFDEEAF6"/>
      </patternFill>
    </fill>
    <fill>
      <patternFill patternType="solid">
        <fgColor rgb="FF00518B"/>
        <bgColor theme="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88">
    <xf numFmtId="0" fontId="0" fillId="0" borderId="0" xfId="0"/>
    <xf numFmtId="0" fontId="4" fillId="0" borderId="7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10" xfId="0" applyFont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top"/>
    </xf>
    <xf numFmtId="164" fontId="5" fillId="0" borderId="10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0" fillId="0" borderId="0" xfId="0" applyAlignment="1">
      <alignment horizontal="center"/>
    </xf>
    <xf numFmtId="0" fontId="0" fillId="0" borderId="10" xfId="0" applyBorder="1"/>
    <xf numFmtId="0" fontId="0" fillId="0" borderId="14" xfId="0" applyBorder="1"/>
    <xf numFmtId="14" fontId="0" fillId="0" borderId="10" xfId="0" applyNumberFormat="1" applyBorder="1"/>
    <xf numFmtId="14" fontId="0" fillId="0" borderId="14" xfId="0" applyNumberFormat="1" applyBorder="1"/>
    <xf numFmtId="0" fontId="0" fillId="5" borderId="10" xfId="0" applyFill="1" applyBorder="1"/>
    <xf numFmtId="0" fontId="0" fillId="5" borderId="14" xfId="0" applyFill="1" applyBorder="1"/>
    <xf numFmtId="0" fontId="0" fillId="0" borderId="13" xfId="0" applyBorder="1"/>
    <xf numFmtId="0" fontId="3" fillId="4" borderId="13" xfId="0" applyFont="1" applyFill="1" applyBorder="1" applyAlignment="1">
      <alignment horizontal="center" vertical="top"/>
    </xf>
    <xf numFmtId="0" fontId="3" fillId="4" borderId="14" xfId="0" applyFont="1" applyFill="1" applyBorder="1" applyAlignment="1">
      <alignment horizontal="center" vertical="top"/>
    </xf>
    <xf numFmtId="0" fontId="3" fillId="4" borderId="11" xfId="0" applyFont="1" applyFill="1" applyBorder="1" applyAlignment="1">
      <alignment horizontal="center" vertical="top"/>
    </xf>
    <xf numFmtId="0" fontId="0" fillId="0" borderId="11" xfId="0" applyBorder="1"/>
    <xf numFmtId="0" fontId="0" fillId="0" borderId="12" xfId="0" applyBorder="1"/>
    <xf numFmtId="0" fontId="7" fillId="0" borderId="7" xfId="0" applyFont="1" applyBorder="1"/>
    <xf numFmtId="0" fontId="0" fillId="0" borderId="15" xfId="0" applyBorder="1"/>
    <xf numFmtId="0" fontId="3" fillId="4" borderId="15" xfId="0" applyFont="1" applyFill="1" applyBorder="1" applyAlignment="1">
      <alignment horizontal="center" vertical="top"/>
    </xf>
    <xf numFmtId="14" fontId="0" fillId="0" borderId="9" xfId="0" applyNumberFormat="1" applyBorder="1" applyAlignment="1">
      <alignment vertical="center" wrapText="1"/>
    </xf>
    <xf numFmtId="14" fontId="0" fillId="0" borderId="13" xfId="0" applyNumberFormat="1" applyBorder="1" applyAlignment="1">
      <alignment vertical="center" wrapText="1"/>
    </xf>
    <xf numFmtId="0" fontId="3" fillId="4" borderId="5" xfId="0" applyFont="1" applyFill="1" applyBorder="1" applyAlignment="1">
      <alignment horizontal="center" vertical="top"/>
    </xf>
    <xf numFmtId="0" fontId="0" fillId="0" borderId="10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14" fontId="0" fillId="0" borderId="5" xfId="0" applyNumberFormat="1" applyBorder="1"/>
    <xf numFmtId="20" fontId="0" fillId="0" borderId="0" xfId="0" applyNumberFormat="1"/>
    <xf numFmtId="0" fontId="7" fillId="0" borderId="10" xfId="0" applyFont="1" applyBorder="1"/>
    <xf numFmtId="0" fontId="7" fillId="0" borderId="14" xfId="0" quotePrefix="1" applyFont="1" applyBorder="1"/>
    <xf numFmtId="20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20" fontId="7" fillId="0" borderId="10" xfId="0" applyNumberFormat="1" applyFont="1" applyBorder="1" applyAlignment="1">
      <alignment horizontal="center"/>
    </xf>
    <xf numFmtId="0" fontId="3" fillId="4" borderId="10" xfId="0" applyFont="1" applyFill="1" applyBorder="1" applyAlignment="1">
      <alignment horizontal="center" vertical="top"/>
    </xf>
    <xf numFmtId="46" fontId="0" fillId="0" borderId="0" xfId="0" applyNumberFormat="1"/>
    <xf numFmtId="166" fontId="0" fillId="0" borderId="0" xfId="0" applyNumberFormat="1"/>
    <xf numFmtId="2" fontId="7" fillId="0" borderId="14" xfId="0" applyNumberFormat="1" applyFont="1" applyBorder="1" applyAlignment="1">
      <alignment horizontal="center"/>
    </xf>
    <xf numFmtId="0" fontId="7" fillId="0" borderId="15" xfId="0" applyFont="1" applyBorder="1"/>
    <xf numFmtId="165" fontId="7" fillId="0" borderId="10" xfId="0" applyNumberFormat="1" applyFont="1" applyBorder="1" applyAlignment="1">
      <alignment horizontal="center"/>
    </xf>
    <xf numFmtId="165" fontId="7" fillId="0" borderId="10" xfId="0" applyNumberFormat="1" applyFont="1" applyBorder="1"/>
    <xf numFmtId="0" fontId="3" fillId="4" borderId="9" xfId="0" applyFont="1" applyFill="1" applyBorder="1" applyAlignment="1">
      <alignment horizontal="center" vertical="top"/>
    </xf>
    <xf numFmtId="9" fontId="0" fillId="0" borderId="9" xfId="0" applyNumberFormat="1" applyBorder="1"/>
    <xf numFmtId="9" fontId="0" fillId="0" borderId="13" xfId="0" applyNumberFormat="1" applyBorder="1"/>
    <xf numFmtId="1" fontId="0" fillId="0" borderId="15" xfId="1" applyNumberFormat="1" applyFont="1" applyBorder="1"/>
    <xf numFmtId="1" fontId="0" fillId="0" borderId="10" xfId="1" applyNumberFormat="1" applyFont="1" applyBorder="1"/>
    <xf numFmtId="1" fontId="0" fillId="0" borderId="14" xfId="1" applyNumberFormat="1" applyFont="1" applyBorder="1"/>
    <xf numFmtId="1" fontId="7" fillId="0" borderId="14" xfId="0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</cellXfs>
  <cellStyles count="2">
    <cellStyle name="Normal" xfId="0" builtinId="0"/>
    <cellStyle name="Pourcentage" xfId="1" builtinId="5"/>
  </cellStyles>
  <dxfs count="1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749DA8C-FB91-428F-8A41-D912C82E6686}" name="Tableau8" displayName="Tableau8" ref="B6:F11" totalsRowShown="0" headerRowDxfId="17" headerRowBorderDxfId="16" tableBorderDxfId="15">
  <autoFilter ref="B6:F11" xr:uid="{4749DA8C-FB91-428F-8A41-D912C82E6686}"/>
  <tableColumns count="5">
    <tableColumn id="1" xr3:uid="{609BF084-2ACD-4593-B41A-6EA7A6C92E83}" name="ID" dataDxfId="14">
      <calculatedColumnFormula>B6+1</calculatedColumnFormula>
    </tableColumn>
    <tableColumn id="2" xr3:uid="{DD3C5E54-AF79-47CE-B28F-360E90488A6A}" name="Prénom" dataDxfId="13"/>
    <tableColumn id="3" xr3:uid="{FA241630-3057-40AB-B35E-1E67CC5ABDF6}" name="Nom" dataDxfId="12"/>
    <tableColumn id="4" xr3:uid="{0910A8FF-C20B-4CAC-BF9F-C17FC2E36B89}" name="Département" dataDxfId="11"/>
    <tableColumn id="5" xr3:uid="{CEA32183-CAE1-487C-814D-E6EBA8A4788F}" name="Date Embauche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422D1B-68ED-469B-99B3-6DE9847D63D1}" name="Tableau9" displayName="Tableau9" ref="B19:F24" totalsRowShown="0" headerRowDxfId="9" headerRowBorderDxfId="8" tableBorderDxfId="7">
  <autoFilter ref="B19:F24" xr:uid="{F1422D1B-68ED-469B-99B3-6DE9847D63D1}"/>
  <tableColumns count="5">
    <tableColumn id="1" xr3:uid="{D8447064-9ACE-4261-804C-089D3393A345}" name="ID Tâche" dataDxfId="6"/>
    <tableColumn id="2" xr3:uid="{9C385FB7-7AFC-4C1A-9DE1-6EF35ACE21B5}" name="Nom Tâche" dataDxfId="5"/>
    <tableColumn id="3" xr3:uid="{59519DE1-441D-44A6-B945-437A5B37EAE8}" name="Date Création" dataDxfId="4"/>
    <tableColumn id="4" xr3:uid="{A6CE9668-9BD2-42FE-8593-0F487E7420D6}" name="Assigné à" dataDxfId="3"/>
    <tableColumn id="5" xr3:uid="{39D1BE9A-FD08-4B3E-B2CE-9C27ED360943}" name="Statut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84046-3B70-4888-AFDE-00DBF98CCEF7}">
  <dimension ref="B2:G22"/>
  <sheetViews>
    <sheetView showGridLines="0" zoomScale="85" zoomScaleNormal="85" workbookViewId="0">
      <selection activeCell="G10" sqref="G10"/>
    </sheetView>
  </sheetViews>
  <sheetFormatPr baseColWidth="10" defaultRowHeight="15" x14ac:dyDescent="0.2"/>
  <cols>
    <col min="1" max="1" width="2.5" customWidth="1"/>
    <col min="2" max="2" width="16.83203125" bestFit="1" customWidth="1"/>
    <col min="3" max="3" width="9.83203125" bestFit="1" customWidth="1"/>
    <col min="4" max="4" width="20" bestFit="1" customWidth="1"/>
    <col min="5" max="5" width="11.5" customWidth="1"/>
  </cols>
  <sheetData>
    <row r="2" spans="2:7" ht="48" customHeight="1" x14ac:dyDescent="0.2">
      <c r="B2" s="58"/>
      <c r="C2" s="59"/>
      <c r="D2" s="59"/>
      <c r="E2" s="60"/>
    </row>
    <row r="3" spans="2:7" x14ac:dyDescent="0.2">
      <c r="B3" s="5"/>
      <c r="C3" s="6"/>
      <c r="D3" s="6"/>
      <c r="E3" s="7"/>
    </row>
    <row r="4" spans="2:7" ht="21.5" customHeight="1" x14ac:dyDescent="0.2">
      <c r="B4" s="61" t="s">
        <v>15</v>
      </c>
      <c r="C4" s="62"/>
      <c r="D4" s="62"/>
      <c r="E4" s="63"/>
    </row>
    <row r="5" spans="2:7" x14ac:dyDescent="0.2">
      <c r="B5" s="5"/>
      <c r="C5" s="6"/>
      <c r="D5" s="6"/>
      <c r="E5" s="7"/>
    </row>
    <row r="6" spans="2:7" ht="21" customHeight="1" x14ac:dyDescent="0.2">
      <c r="B6" s="9" t="s">
        <v>2</v>
      </c>
      <c r="C6" s="9" t="s">
        <v>16</v>
      </c>
      <c r="D6" s="9" t="s">
        <v>17</v>
      </c>
      <c r="E6" s="9" t="s">
        <v>3</v>
      </c>
    </row>
    <row r="7" spans="2:7" ht="21.5" customHeight="1" x14ac:dyDescent="0.2">
      <c r="B7" s="8" t="s">
        <v>4</v>
      </c>
      <c r="C7" s="10">
        <v>4523.2</v>
      </c>
      <c r="D7" s="12" t="str">
        <f ca="1">_xlfn.FORMULATEXT(E7)</f>
        <v>=ARRONDI(C7;0)</v>
      </c>
      <c r="E7" s="10">
        <f>ROUND(C7,0)</f>
        <v>4523</v>
      </c>
    </row>
    <row r="8" spans="2:7" ht="21.5" customHeight="1" x14ac:dyDescent="0.2">
      <c r="B8" s="8" t="s">
        <v>5</v>
      </c>
      <c r="C8" s="10">
        <v>3187.7</v>
      </c>
      <c r="D8" s="12" t="str">
        <f t="shared" ref="D8:D17" ca="1" si="0">_xlfn.FORMULATEXT(E8)</f>
        <v>=ARRONDI(C8;0)</v>
      </c>
      <c r="E8" s="10">
        <f t="shared" ref="E8:E16" si="1">ROUND(C8,0)</f>
        <v>3188</v>
      </c>
    </row>
    <row r="9" spans="2:7" ht="21.5" customHeight="1" x14ac:dyDescent="0.2">
      <c r="B9" s="8" t="s">
        <v>6</v>
      </c>
      <c r="C9" s="10">
        <v>6881.2</v>
      </c>
      <c r="D9" s="12" t="str">
        <f t="shared" ca="1" si="0"/>
        <v>=ARRONDI(C9;0)</v>
      </c>
      <c r="E9" s="10">
        <f t="shared" si="1"/>
        <v>6881</v>
      </c>
    </row>
    <row r="10" spans="2:7" ht="21.5" customHeight="1" x14ac:dyDescent="0.2">
      <c r="B10" s="8" t="s">
        <v>7</v>
      </c>
      <c r="C10" s="10">
        <v>6606.6</v>
      </c>
      <c r="D10" s="12" t="str">
        <f t="shared" ca="1" si="0"/>
        <v>=ARRONDI(C10;0)</v>
      </c>
      <c r="E10" s="10">
        <f t="shared" si="1"/>
        <v>6607</v>
      </c>
    </row>
    <row r="11" spans="2:7" ht="21.5" customHeight="1" x14ac:dyDescent="0.2">
      <c r="B11" s="8" t="s">
        <v>8</v>
      </c>
      <c r="C11" s="10">
        <v>6054.9</v>
      </c>
      <c r="D11" s="12" t="str">
        <f t="shared" ca="1" si="0"/>
        <v>=ARRONDI(C11;0)</v>
      </c>
      <c r="E11" s="10">
        <f t="shared" si="1"/>
        <v>6055</v>
      </c>
      <c r="G11" t="s">
        <v>0</v>
      </c>
    </row>
    <row r="12" spans="2:7" ht="21.5" customHeight="1" x14ac:dyDescent="0.2">
      <c r="B12" s="8" t="s">
        <v>9</v>
      </c>
      <c r="C12" s="10">
        <v>8350.5</v>
      </c>
      <c r="D12" s="12" t="str">
        <f t="shared" ca="1" si="0"/>
        <v>=ARRONDI(C12;0)</v>
      </c>
      <c r="E12" s="10">
        <f t="shared" si="1"/>
        <v>8351</v>
      </c>
      <c r="G12" t="s">
        <v>0</v>
      </c>
    </row>
    <row r="13" spans="2:7" ht="21.5" customHeight="1" x14ac:dyDescent="0.2">
      <c r="B13" s="8" t="s">
        <v>10</v>
      </c>
      <c r="C13" s="10">
        <v>7094.4</v>
      </c>
      <c r="D13" s="12" t="str">
        <f t="shared" ca="1" si="0"/>
        <v>=ARRONDI(C13;0)</v>
      </c>
      <c r="E13" s="10">
        <f t="shared" si="1"/>
        <v>7094</v>
      </c>
    </row>
    <row r="14" spans="2:7" ht="21.5" customHeight="1" x14ac:dyDescent="0.2">
      <c r="B14" s="8" t="s">
        <v>11</v>
      </c>
      <c r="C14" s="10">
        <v>3061.1</v>
      </c>
      <c r="D14" s="12" t="str">
        <f t="shared" ca="1" si="0"/>
        <v>=ARRONDI(C14;0)</v>
      </c>
      <c r="E14" s="10">
        <f t="shared" si="1"/>
        <v>3061</v>
      </c>
    </row>
    <row r="15" spans="2:7" ht="21.5" customHeight="1" x14ac:dyDescent="0.2">
      <c r="B15" s="8" t="s">
        <v>12</v>
      </c>
      <c r="C15" s="10">
        <v>3914</v>
      </c>
      <c r="D15" s="12" t="str">
        <f t="shared" ca="1" si="0"/>
        <v>=ARRONDI(C15;0)</v>
      </c>
      <c r="E15" s="10">
        <f t="shared" si="1"/>
        <v>3914</v>
      </c>
    </row>
    <row r="16" spans="2:7" ht="21.5" customHeight="1" x14ac:dyDescent="0.2">
      <c r="B16" s="8" t="s">
        <v>13</v>
      </c>
      <c r="C16" s="10">
        <v>7095.4</v>
      </c>
      <c r="D16" s="12" t="str">
        <f t="shared" ca="1" si="0"/>
        <v>=ARRONDI(C16;0)</v>
      </c>
      <c r="E16" s="10">
        <f t="shared" si="1"/>
        <v>7095</v>
      </c>
    </row>
    <row r="17" spans="2:5" ht="16.75" customHeight="1" x14ac:dyDescent="0.2">
      <c r="B17" s="1" t="s">
        <v>14</v>
      </c>
      <c r="C17" s="11">
        <v>56769.440000000002</v>
      </c>
      <c r="D17" s="13" t="str">
        <f t="shared" ca="1" si="0"/>
        <v>=SOMME(E7:E16)</v>
      </c>
      <c r="E17" s="11">
        <f>SUM(E7:E16)</f>
        <v>56769</v>
      </c>
    </row>
    <row r="18" spans="2:5" x14ac:dyDescent="0.2">
      <c r="B18" s="2"/>
      <c r="C18" s="3"/>
      <c r="D18" s="3"/>
      <c r="E18" s="4"/>
    </row>
    <row r="19" spans="2:5" ht="48" customHeight="1" x14ac:dyDescent="0.2">
      <c r="B19" s="64" t="s">
        <v>0</v>
      </c>
      <c r="C19" s="65"/>
      <c r="D19" s="65"/>
      <c r="E19" s="66"/>
    </row>
    <row r="22" spans="2:5" x14ac:dyDescent="0.2">
      <c r="E22" t="s">
        <v>0</v>
      </c>
    </row>
  </sheetData>
  <mergeCells count="3">
    <mergeCell ref="B2:E2"/>
    <mergeCell ref="B4:E4"/>
    <mergeCell ref="B19:E1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E7D20-DC49-48A5-BB81-E7318D0DF89C}">
  <dimension ref="A1:J16"/>
  <sheetViews>
    <sheetView showGridLines="0" workbookViewId="0">
      <selection activeCell="I9" sqref="I9"/>
    </sheetView>
  </sheetViews>
  <sheetFormatPr baseColWidth="10" defaultRowHeight="15" x14ac:dyDescent="0.2"/>
  <cols>
    <col min="1" max="1" width="5.5" customWidth="1"/>
    <col min="2" max="2" width="15.1640625" bestFit="1" customWidth="1"/>
    <col min="3" max="3" width="17.5" bestFit="1" customWidth="1"/>
    <col min="4" max="4" width="17" bestFit="1" customWidth="1"/>
    <col min="5" max="5" width="13.83203125" bestFit="1" customWidth="1"/>
    <col min="6" max="6" width="10.5" bestFit="1" customWidth="1"/>
    <col min="7" max="7" width="19.83203125" bestFit="1" customWidth="1"/>
    <col min="8" max="8" width="18.5" bestFit="1" customWidth="1"/>
    <col min="9" max="9" width="19.83203125" bestFit="1" customWidth="1"/>
    <col min="12" max="12" width="19.5" bestFit="1" customWidth="1"/>
    <col min="13" max="13" width="20.5" bestFit="1" customWidth="1"/>
    <col min="14" max="14" width="17.6640625" bestFit="1" customWidth="1"/>
  </cols>
  <sheetData>
    <row r="1" spans="1:10" s="84" customFormat="1" ht="20" x14ac:dyDescent="0.2">
      <c r="A1" s="82" t="s">
        <v>213</v>
      </c>
      <c r="B1" s="83"/>
      <c r="C1" s="83"/>
      <c r="D1" s="83"/>
      <c r="E1" s="83"/>
      <c r="F1" s="83"/>
      <c r="G1" s="83"/>
      <c r="H1" s="83"/>
      <c r="I1" s="83"/>
      <c r="J1" s="83"/>
    </row>
    <row r="4" spans="1:10" x14ac:dyDescent="0.2">
      <c r="B4" s="31" t="s">
        <v>102</v>
      </c>
      <c r="C4" s="31" t="s">
        <v>103</v>
      </c>
      <c r="D4" s="31" t="s">
        <v>104</v>
      </c>
      <c r="E4" s="31" t="s">
        <v>105</v>
      </c>
      <c r="F4" s="31" t="s">
        <v>23</v>
      </c>
      <c r="G4" s="31" t="s">
        <v>106</v>
      </c>
      <c r="H4" s="31" t="s">
        <v>107</v>
      </c>
      <c r="I4" s="31" t="s">
        <v>108</v>
      </c>
    </row>
    <row r="5" spans="1:10" x14ac:dyDescent="0.2">
      <c r="B5" s="17" t="s">
        <v>109</v>
      </c>
      <c r="C5" s="17" t="s">
        <v>110</v>
      </c>
      <c r="D5" s="17" t="s">
        <v>111</v>
      </c>
      <c r="E5" s="17" t="s">
        <v>112</v>
      </c>
      <c r="F5" s="17" t="s">
        <v>113</v>
      </c>
      <c r="G5" s="17" t="s">
        <v>114</v>
      </c>
      <c r="H5" s="17" t="s">
        <v>115</v>
      </c>
      <c r="I5" s="17" t="s">
        <v>78</v>
      </c>
    </row>
    <row r="6" spans="1:10" x14ac:dyDescent="0.2">
      <c r="B6" s="17" t="s">
        <v>116</v>
      </c>
      <c r="C6" s="17" t="s">
        <v>117</v>
      </c>
      <c r="D6" s="17" t="s">
        <v>111</v>
      </c>
      <c r="E6" s="17" t="s">
        <v>112</v>
      </c>
      <c r="F6" s="17" t="s">
        <v>118</v>
      </c>
      <c r="G6" s="17" t="s">
        <v>119</v>
      </c>
      <c r="H6" s="17" t="s">
        <v>120</v>
      </c>
      <c r="I6" s="17" t="s">
        <v>78</v>
      </c>
    </row>
    <row r="7" spans="1:10" x14ac:dyDescent="0.2">
      <c r="B7" s="17" t="s">
        <v>121</v>
      </c>
      <c r="C7" s="17" t="s">
        <v>122</v>
      </c>
      <c r="D7" s="17" t="s">
        <v>123</v>
      </c>
      <c r="E7" s="17" t="s">
        <v>124</v>
      </c>
      <c r="F7" s="17" t="s">
        <v>125</v>
      </c>
      <c r="G7" s="17" t="s">
        <v>126</v>
      </c>
      <c r="H7" s="17" t="s">
        <v>127</v>
      </c>
      <c r="I7" s="17" t="s">
        <v>78</v>
      </c>
    </row>
    <row r="8" spans="1:10" x14ac:dyDescent="0.2">
      <c r="B8" s="17" t="s">
        <v>128</v>
      </c>
      <c r="C8" s="17" t="s">
        <v>129</v>
      </c>
      <c r="D8" s="17" t="s">
        <v>111</v>
      </c>
      <c r="E8" s="17" t="s">
        <v>130</v>
      </c>
      <c r="F8" s="17" t="s">
        <v>113</v>
      </c>
      <c r="G8" s="17" t="s">
        <v>115</v>
      </c>
      <c r="H8" s="17" t="s">
        <v>131</v>
      </c>
      <c r="I8" s="17" t="s">
        <v>79</v>
      </c>
    </row>
    <row r="9" spans="1:10" x14ac:dyDescent="0.2">
      <c r="B9" s="17" t="s">
        <v>132</v>
      </c>
      <c r="C9" s="17" t="s">
        <v>133</v>
      </c>
      <c r="D9" s="17" t="s">
        <v>111</v>
      </c>
      <c r="E9" s="17" t="s">
        <v>112</v>
      </c>
      <c r="F9" s="17" t="s">
        <v>134</v>
      </c>
      <c r="G9" s="17" t="s">
        <v>120</v>
      </c>
      <c r="H9" s="17" t="s">
        <v>135</v>
      </c>
      <c r="I9" s="17" t="s">
        <v>79</v>
      </c>
    </row>
    <row r="10" spans="1:10" x14ac:dyDescent="0.2">
      <c r="B10" s="17" t="s">
        <v>136</v>
      </c>
      <c r="C10" s="17" t="s">
        <v>137</v>
      </c>
      <c r="D10" s="17" t="s">
        <v>123</v>
      </c>
      <c r="E10" s="17" t="s">
        <v>138</v>
      </c>
      <c r="F10" s="17" t="s">
        <v>139</v>
      </c>
      <c r="G10" s="17" t="s">
        <v>127</v>
      </c>
      <c r="H10" s="17" t="s">
        <v>140</v>
      </c>
      <c r="I10" s="17" t="s">
        <v>79</v>
      </c>
    </row>
    <row r="11" spans="1:10" x14ac:dyDescent="0.2">
      <c r="B11" s="17" t="s">
        <v>141</v>
      </c>
      <c r="C11" s="17" t="s">
        <v>142</v>
      </c>
      <c r="D11" s="17" t="s">
        <v>123</v>
      </c>
      <c r="E11" s="17" t="s">
        <v>130</v>
      </c>
      <c r="F11" s="17" t="s">
        <v>113</v>
      </c>
      <c r="G11" s="17" t="s">
        <v>131</v>
      </c>
      <c r="H11" s="17" t="s">
        <v>143</v>
      </c>
      <c r="I11" s="17" t="s">
        <v>79</v>
      </c>
    </row>
    <row r="12" spans="1:10" x14ac:dyDescent="0.2">
      <c r="B12" s="17" t="s">
        <v>144</v>
      </c>
      <c r="C12" s="17" t="s">
        <v>145</v>
      </c>
      <c r="D12" s="17" t="s">
        <v>111</v>
      </c>
      <c r="E12" s="17" t="s">
        <v>124</v>
      </c>
      <c r="F12" s="17" t="s">
        <v>139</v>
      </c>
      <c r="G12" s="17" t="s">
        <v>140</v>
      </c>
      <c r="H12" s="17" t="s">
        <v>146</v>
      </c>
      <c r="I12" s="17" t="s">
        <v>80</v>
      </c>
    </row>
    <row r="13" spans="1:10" x14ac:dyDescent="0.2">
      <c r="B13" s="17" t="s">
        <v>147</v>
      </c>
      <c r="C13" s="17" t="s">
        <v>148</v>
      </c>
      <c r="D13" s="17" t="s">
        <v>123</v>
      </c>
      <c r="E13" s="17" t="s">
        <v>112</v>
      </c>
      <c r="F13" s="17" t="s">
        <v>134</v>
      </c>
      <c r="G13" s="17" t="s">
        <v>149</v>
      </c>
      <c r="H13" s="17" t="s">
        <v>150</v>
      </c>
      <c r="I13" s="17" t="s">
        <v>80</v>
      </c>
    </row>
    <row r="14" spans="1:10" x14ac:dyDescent="0.2">
      <c r="B14" s="17" t="s">
        <v>151</v>
      </c>
      <c r="C14" s="17" t="s">
        <v>152</v>
      </c>
      <c r="D14" s="17" t="s">
        <v>111</v>
      </c>
      <c r="E14" s="17" t="s">
        <v>138</v>
      </c>
      <c r="F14" s="17" t="s">
        <v>113</v>
      </c>
      <c r="G14" s="17" t="s">
        <v>153</v>
      </c>
      <c r="H14" s="17" t="s">
        <v>154</v>
      </c>
      <c r="I14" s="17" t="s">
        <v>80</v>
      </c>
    </row>
    <row r="15" spans="1:10" x14ac:dyDescent="0.2">
      <c r="B15" s="17" t="s">
        <v>155</v>
      </c>
      <c r="C15" s="17" t="s">
        <v>156</v>
      </c>
      <c r="D15" s="17" t="s">
        <v>123</v>
      </c>
      <c r="E15" s="17" t="s">
        <v>124</v>
      </c>
      <c r="F15" s="17" t="s">
        <v>118</v>
      </c>
      <c r="G15" s="17" t="s">
        <v>157</v>
      </c>
      <c r="H15" s="17" t="s">
        <v>158</v>
      </c>
      <c r="I15" s="17" t="s">
        <v>80</v>
      </c>
    </row>
    <row r="16" spans="1:10" x14ac:dyDescent="0.2">
      <c r="B16" s="18" t="s">
        <v>159</v>
      </c>
      <c r="C16" s="18" t="s">
        <v>160</v>
      </c>
      <c r="D16" s="18" t="s">
        <v>111</v>
      </c>
      <c r="E16" s="18" t="s">
        <v>112</v>
      </c>
      <c r="F16" s="18" t="s">
        <v>28</v>
      </c>
      <c r="G16" s="18" t="s">
        <v>161</v>
      </c>
      <c r="H16" s="18"/>
      <c r="I16" s="18" t="s">
        <v>80</v>
      </c>
    </row>
  </sheetData>
  <autoFilter ref="B4:I16" xr:uid="{2E4E7D20-DC49-48A5-BB81-E7318D0DF89C}"/>
  <mergeCells count="1">
    <mergeCell ref="A1:XFD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47F23-B601-4A11-AF71-3BFD1147D233}">
  <dimension ref="B1:F26"/>
  <sheetViews>
    <sheetView showGridLines="0" workbookViewId="0">
      <selection activeCell="G18" sqref="G18"/>
    </sheetView>
  </sheetViews>
  <sheetFormatPr baseColWidth="10" defaultRowHeight="15" x14ac:dyDescent="0.2"/>
  <cols>
    <col min="3" max="3" width="12.1640625" customWidth="1"/>
    <col min="4" max="4" width="14.1640625" customWidth="1"/>
    <col min="5" max="5" width="13.83203125" customWidth="1"/>
    <col min="6" max="6" width="15.83203125" customWidth="1"/>
    <col min="8" max="8" width="17.6640625" bestFit="1" customWidth="1"/>
  </cols>
  <sheetData>
    <row r="1" spans="2:6" ht="12" customHeight="1" x14ac:dyDescent="0.2"/>
    <row r="2" spans="2:6" ht="20" x14ac:dyDescent="0.2">
      <c r="B2" s="58"/>
      <c r="C2" s="59"/>
      <c r="D2" s="59"/>
      <c r="E2" s="59"/>
      <c r="F2" s="60"/>
    </row>
    <row r="3" spans="2:6" ht="8.5" customHeight="1" x14ac:dyDescent="0.2">
      <c r="B3" s="73"/>
      <c r="C3" s="74"/>
      <c r="D3" s="74"/>
      <c r="E3" s="74"/>
      <c r="F3" s="75"/>
    </row>
    <row r="4" spans="2:6" ht="19" x14ac:dyDescent="0.2">
      <c r="B4" s="61" t="s">
        <v>62</v>
      </c>
      <c r="C4" s="62"/>
      <c r="D4" s="62"/>
      <c r="E4" s="62"/>
      <c r="F4" s="63"/>
    </row>
    <row r="5" spans="2:6" ht="8.5" customHeight="1" x14ac:dyDescent="0.2">
      <c r="B5" s="73"/>
      <c r="C5" s="74"/>
      <c r="D5" s="74"/>
      <c r="E5" s="74"/>
      <c r="F5" s="75"/>
    </row>
    <row r="6" spans="2:6" x14ac:dyDescent="0.2">
      <c r="B6" s="24" t="s">
        <v>41</v>
      </c>
      <c r="C6" s="25" t="s">
        <v>42</v>
      </c>
      <c r="D6" s="25" t="s">
        <v>43</v>
      </c>
      <c r="E6" s="25" t="s">
        <v>44</v>
      </c>
      <c r="F6" s="26" t="s">
        <v>45</v>
      </c>
    </row>
    <row r="7" spans="2:6" x14ac:dyDescent="0.2">
      <c r="B7" s="15">
        <v>1</v>
      </c>
      <c r="C7" s="21" t="s">
        <v>27</v>
      </c>
      <c r="D7" s="17" t="s">
        <v>46</v>
      </c>
      <c r="E7" s="17" t="s">
        <v>47</v>
      </c>
      <c r="F7" s="14" t="s">
        <v>48</v>
      </c>
    </row>
    <row r="8" spans="2:6" x14ac:dyDescent="0.2">
      <c r="B8" s="15">
        <f>B7+1</f>
        <v>2</v>
      </c>
      <c r="C8" s="21" t="s">
        <v>31</v>
      </c>
      <c r="D8" s="17" t="s">
        <v>49</v>
      </c>
      <c r="E8" s="17" t="s">
        <v>50</v>
      </c>
      <c r="F8" s="14" t="s">
        <v>51</v>
      </c>
    </row>
    <row r="9" spans="2:6" x14ac:dyDescent="0.2">
      <c r="B9" s="15">
        <f t="shared" ref="B9:B10" si="0">B8+1</f>
        <v>3</v>
      </c>
      <c r="C9" s="21" t="s">
        <v>35</v>
      </c>
      <c r="D9" s="17" t="s">
        <v>52</v>
      </c>
      <c r="E9" s="17" t="s">
        <v>47</v>
      </c>
      <c r="F9" s="14" t="s">
        <v>53</v>
      </c>
    </row>
    <row r="10" spans="2:6" x14ac:dyDescent="0.2">
      <c r="B10" s="15">
        <f t="shared" si="0"/>
        <v>4</v>
      </c>
      <c r="C10" s="21" t="s">
        <v>54</v>
      </c>
      <c r="D10" s="17" t="s">
        <v>55</v>
      </c>
      <c r="E10" s="17" t="s">
        <v>56</v>
      </c>
      <c r="F10" s="14" t="s">
        <v>57</v>
      </c>
    </row>
    <row r="11" spans="2:6" x14ac:dyDescent="0.2">
      <c r="B11" s="15">
        <f>B10+1</f>
        <v>5</v>
      </c>
      <c r="C11" s="22" t="s">
        <v>58</v>
      </c>
      <c r="D11" s="18" t="s">
        <v>59</v>
      </c>
      <c r="E11" s="18" t="s">
        <v>60</v>
      </c>
      <c r="F11" s="27" t="s">
        <v>61</v>
      </c>
    </row>
    <row r="12" spans="2:6" ht="14.5" customHeight="1" x14ac:dyDescent="0.2">
      <c r="B12" s="27"/>
      <c r="C12" s="28"/>
      <c r="D12" s="28"/>
      <c r="E12" s="28"/>
      <c r="F12" s="23"/>
    </row>
    <row r="13" spans="2:6" ht="12" customHeight="1" x14ac:dyDescent="0.2">
      <c r="B13" s="64"/>
      <c r="C13" s="65"/>
      <c r="D13" s="65"/>
      <c r="E13" s="65"/>
      <c r="F13" s="66"/>
    </row>
    <row r="14" spans="2:6" ht="6" customHeight="1" x14ac:dyDescent="0.2"/>
    <row r="15" spans="2:6" ht="12" customHeight="1" x14ac:dyDescent="0.2">
      <c r="B15" s="58"/>
      <c r="C15" s="59"/>
      <c r="D15" s="59"/>
      <c r="E15" s="59"/>
      <c r="F15" s="60"/>
    </row>
    <row r="16" spans="2:6" ht="8.5" customHeight="1" x14ac:dyDescent="0.2">
      <c r="B16" s="73"/>
      <c r="C16" s="74"/>
      <c r="D16" s="74"/>
      <c r="E16" s="74"/>
      <c r="F16" s="75"/>
    </row>
    <row r="17" spans="2:6" ht="19" x14ac:dyDescent="0.2">
      <c r="B17" s="61" t="s">
        <v>63</v>
      </c>
      <c r="C17" s="62"/>
      <c r="D17" s="62"/>
      <c r="E17" s="62"/>
      <c r="F17" s="63"/>
    </row>
    <row r="18" spans="2:6" ht="8.5" customHeight="1" x14ac:dyDescent="0.2">
      <c r="B18" s="73"/>
      <c r="C18" s="74"/>
      <c r="D18" s="74"/>
      <c r="E18" s="74"/>
      <c r="F18" s="75"/>
    </row>
    <row r="19" spans="2:6" x14ac:dyDescent="0.2">
      <c r="B19" s="24" t="s">
        <v>19</v>
      </c>
      <c r="C19" s="25" t="s">
        <v>20</v>
      </c>
      <c r="D19" s="25" t="s">
        <v>21</v>
      </c>
      <c r="E19" s="25" t="s">
        <v>22</v>
      </c>
      <c r="F19" s="26" t="s">
        <v>23</v>
      </c>
    </row>
    <row r="20" spans="2:6" x14ac:dyDescent="0.2">
      <c r="B20" s="15" t="s">
        <v>25</v>
      </c>
      <c r="C20" s="17" t="s">
        <v>26</v>
      </c>
      <c r="D20" s="19">
        <v>45945</v>
      </c>
      <c r="E20" s="21"/>
      <c r="F20" s="14" t="s">
        <v>28</v>
      </c>
    </row>
    <row r="21" spans="2:6" x14ac:dyDescent="0.2">
      <c r="B21" s="15" t="s">
        <v>29</v>
      </c>
      <c r="C21" s="17" t="s">
        <v>30</v>
      </c>
      <c r="D21" s="19">
        <v>45950</v>
      </c>
      <c r="E21" s="21"/>
      <c r="F21" s="14" t="s">
        <v>32</v>
      </c>
    </row>
    <row r="22" spans="2:6" x14ac:dyDescent="0.2">
      <c r="B22" s="15" t="s">
        <v>33</v>
      </c>
      <c r="C22" s="17" t="s">
        <v>34</v>
      </c>
      <c r="D22" s="19">
        <v>45962</v>
      </c>
      <c r="E22" s="21"/>
      <c r="F22" s="14" t="s">
        <v>36</v>
      </c>
    </row>
    <row r="23" spans="2:6" x14ac:dyDescent="0.2">
      <c r="B23" s="15" t="s">
        <v>37</v>
      </c>
      <c r="C23" s="17" t="s">
        <v>38</v>
      </c>
      <c r="D23" s="19">
        <v>45966</v>
      </c>
      <c r="E23" s="21"/>
      <c r="F23" s="14" t="s">
        <v>36</v>
      </c>
    </row>
    <row r="24" spans="2:6" x14ac:dyDescent="0.2">
      <c r="B24" s="15" t="s">
        <v>39</v>
      </c>
      <c r="C24" s="17" t="s">
        <v>40</v>
      </c>
      <c r="D24" s="19">
        <v>45971</v>
      </c>
      <c r="E24" s="21"/>
      <c r="F24" s="14" t="s">
        <v>36</v>
      </c>
    </row>
    <row r="25" spans="2:6" ht="8.5" customHeight="1" x14ac:dyDescent="0.2">
      <c r="B25" s="73"/>
      <c r="C25" s="74"/>
      <c r="D25" s="74"/>
      <c r="E25" s="74"/>
      <c r="F25" s="75"/>
    </row>
    <row r="26" spans="2:6" ht="20" x14ac:dyDescent="0.2">
      <c r="B26" s="64"/>
      <c r="C26" s="65"/>
      <c r="D26" s="65"/>
      <c r="E26" s="65"/>
      <c r="F26" s="66"/>
    </row>
  </sheetData>
  <mergeCells count="11">
    <mergeCell ref="B2:F2"/>
    <mergeCell ref="B15:F15"/>
    <mergeCell ref="B3:F3"/>
    <mergeCell ref="B16:F16"/>
    <mergeCell ref="B4:F4"/>
    <mergeCell ref="B5:F5"/>
    <mergeCell ref="B18:F18"/>
    <mergeCell ref="B25:F25"/>
    <mergeCell ref="B13:F13"/>
    <mergeCell ref="B26:F26"/>
    <mergeCell ref="B17:F17"/>
  </mergeCells>
  <dataValidations count="2">
    <dataValidation type="list" allowBlank="1" showInputMessage="1" showErrorMessage="1" sqref="D19" xr:uid="{57E5AF21-009D-43A7-A69E-27CC94348E90}">
      <formula1>$B$19:$B$23</formula1>
    </dataValidation>
    <dataValidation type="list" allowBlank="1" showInputMessage="1" showErrorMessage="1" sqref="E20:E24" xr:uid="{CFF854E7-12FC-4A5D-B515-1E52BE34952B}">
      <formula1>$C$7:$C$11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0E0E-2C96-4DF2-BC83-6F8EDCE472E9}">
  <dimension ref="B2:F19"/>
  <sheetViews>
    <sheetView showGridLines="0" zoomScale="70" zoomScaleNormal="70" workbookViewId="0">
      <selection activeCell="G10" sqref="G10"/>
    </sheetView>
  </sheetViews>
  <sheetFormatPr baseColWidth="10" defaultRowHeight="15" x14ac:dyDescent="0.2"/>
  <cols>
    <col min="1" max="1" width="2.5" customWidth="1"/>
    <col min="2" max="2" width="16.83203125" bestFit="1" customWidth="1"/>
    <col min="3" max="3" width="14.1640625" bestFit="1" customWidth="1"/>
    <col min="4" max="4" width="13.83203125" bestFit="1" customWidth="1"/>
  </cols>
  <sheetData>
    <row r="2" spans="2:6" ht="48" customHeight="1" x14ac:dyDescent="0.2">
      <c r="B2" s="58" t="s">
        <v>1</v>
      </c>
      <c r="C2" s="59"/>
      <c r="D2" s="60"/>
    </row>
    <row r="3" spans="2:6" x14ac:dyDescent="0.2">
      <c r="B3" s="5"/>
      <c r="C3" s="6"/>
      <c r="D3" s="7"/>
    </row>
    <row r="4" spans="2:6" ht="21.5" customHeight="1" x14ac:dyDescent="0.2">
      <c r="B4" s="61" t="s">
        <v>15</v>
      </c>
      <c r="C4" s="62"/>
      <c r="D4" s="63"/>
    </row>
    <row r="5" spans="2:6" x14ac:dyDescent="0.2">
      <c r="B5" s="5"/>
      <c r="C5" s="6"/>
      <c r="D5" s="7"/>
    </row>
    <row r="6" spans="2:6" ht="21" customHeight="1" x14ac:dyDescent="0.2">
      <c r="B6" s="9" t="s">
        <v>2</v>
      </c>
      <c r="C6" s="9" t="s">
        <v>16</v>
      </c>
      <c r="D6" s="9" t="s">
        <v>3</v>
      </c>
    </row>
    <row r="7" spans="2:6" ht="21.5" customHeight="1" x14ac:dyDescent="0.2">
      <c r="B7" s="8" t="s">
        <v>4</v>
      </c>
      <c r="C7" s="10">
        <v>4523.2951248999998</v>
      </c>
      <c r="D7" s="10">
        <f>ROUND(C7,0)</f>
        <v>4523</v>
      </c>
    </row>
    <row r="8" spans="2:6" ht="21.5" customHeight="1" x14ac:dyDescent="0.2">
      <c r="B8" s="8" t="s">
        <v>5</v>
      </c>
      <c r="C8" s="10">
        <v>3187.7416358</v>
      </c>
      <c r="D8" s="10">
        <f t="shared" ref="D8:D16" si="0">ROUND(C8,0)</f>
        <v>3188</v>
      </c>
    </row>
    <row r="9" spans="2:6" ht="21.5" customHeight="1" x14ac:dyDescent="0.2">
      <c r="B9" s="8" t="s">
        <v>6</v>
      </c>
      <c r="C9" s="10">
        <v>6881.2949675</v>
      </c>
      <c r="D9" s="10">
        <f t="shared" si="0"/>
        <v>6881</v>
      </c>
    </row>
    <row r="10" spans="2:6" ht="21.5" customHeight="1" x14ac:dyDescent="0.2">
      <c r="B10" s="8" t="s">
        <v>7</v>
      </c>
      <c r="C10" s="10">
        <v>6606.6321650999998</v>
      </c>
      <c r="D10" s="10">
        <f t="shared" si="0"/>
        <v>6607</v>
      </c>
    </row>
    <row r="11" spans="2:6" ht="21.5" customHeight="1" x14ac:dyDescent="0.2">
      <c r="B11" s="8" t="s">
        <v>8</v>
      </c>
      <c r="C11" s="10">
        <v>6054.9693715000003</v>
      </c>
      <c r="D11" s="10">
        <f t="shared" si="0"/>
        <v>6055</v>
      </c>
      <c r="F11" t="s">
        <v>0</v>
      </c>
    </row>
    <row r="12" spans="2:6" ht="21.5" customHeight="1" x14ac:dyDescent="0.2">
      <c r="B12" s="8" t="s">
        <v>9</v>
      </c>
      <c r="C12" s="10">
        <v>8350.5254554999992</v>
      </c>
      <c r="D12" s="10">
        <f t="shared" si="0"/>
        <v>8351</v>
      </c>
    </row>
    <row r="13" spans="2:6" ht="21.5" customHeight="1" x14ac:dyDescent="0.2">
      <c r="B13" s="8" t="s">
        <v>10</v>
      </c>
      <c r="C13" s="10">
        <v>7094.4231385000003</v>
      </c>
      <c r="D13" s="10">
        <f t="shared" si="0"/>
        <v>7094</v>
      </c>
    </row>
    <row r="14" spans="2:6" ht="21.5" customHeight="1" x14ac:dyDescent="0.2">
      <c r="B14" s="8" t="s">
        <v>11</v>
      </c>
      <c r="C14" s="10">
        <v>3061.1472792999998</v>
      </c>
      <c r="D14" s="10">
        <f t="shared" si="0"/>
        <v>3061</v>
      </c>
    </row>
    <row r="15" spans="2:6" ht="21.5" customHeight="1" x14ac:dyDescent="0.2">
      <c r="B15" s="8" t="s">
        <v>12</v>
      </c>
      <c r="C15" s="10">
        <v>3914.0593171999999</v>
      </c>
      <c r="D15" s="10">
        <f t="shared" si="0"/>
        <v>3914</v>
      </c>
    </row>
    <row r="16" spans="2:6" ht="21.5" customHeight="1" x14ac:dyDescent="0.2">
      <c r="B16" s="8" t="s">
        <v>13</v>
      </c>
      <c r="C16" s="10">
        <v>7095.4053652000002</v>
      </c>
      <c r="D16" s="10">
        <f t="shared" si="0"/>
        <v>7095</v>
      </c>
    </row>
    <row r="17" spans="2:4" x14ac:dyDescent="0.2">
      <c r="B17" s="1" t="s">
        <v>14</v>
      </c>
      <c r="C17" s="11">
        <v>56769.440000000002</v>
      </c>
      <c r="D17" s="11">
        <f>SUM(D7:D16)</f>
        <v>56769</v>
      </c>
    </row>
    <row r="18" spans="2:4" x14ac:dyDescent="0.2">
      <c r="B18" s="2"/>
      <c r="C18" s="3"/>
      <c r="D18" s="4"/>
    </row>
    <row r="19" spans="2:4" ht="48" customHeight="1" x14ac:dyDescent="0.2">
      <c r="B19" s="64"/>
      <c r="C19" s="65"/>
      <c r="D19" s="66"/>
    </row>
  </sheetData>
  <mergeCells count="3">
    <mergeCell ref="B19:D19"/>
    <mergeCell ref="B2:D2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3C6A7-BB89-4378-8971-CE607CE64DB7}">
  <dimension ref="B2:F22"/>
  <sheetViews>
    <sheetView zoomScale="70" zoomScaleNormal="70" workbookViewId="0">
      <selection activeCell="G10" sqref="G10"/>
    </sheetView>
  </sheetViews>
  <sheetFormatPr baseColWidth="10" defaultRowHeight="15" x14ac:dyDescent="0.2"/>
  <cols>
    <col min="1" max="1" width="2.5" customWidth="1"/>
    <col min="2" max="2" width="17.83203125" customWidth="1"/>
    <col min="3" max="3" width="12" customWidth="1"/>
    <col min="4" max="4" width="11.1640625" customWidth="1"/>
  </cols>
  <sheetData>
    <row r="2" spans="2:6" ht="48" customHeight="1" x14ac:dyDescent="0.2">
      <c r="B2" s="58" t="s">
        <v>1</v>
      </c>
      <c r="C2" s="59"/>
      <c r="D2" s="60"/>
    </row>
    <row r="3" spans="2:6" x14ac:dyDescent="0.2">
      <c r="B3" s="5"/>
      <c r="C3" s="6"/>
      <c r="D3" s="7"/>
    </row>
    <row r="4" spans="2:6" ht="21.5" customHeight="1" x14ac:dyDescent="0.2">
      <c r="B4" s="61" t="s">
        <v>15</v>
      </c>
      <c r="C4" s="62"/>
      <c r="D4" s="63"/>
    </row>
    <row r="5" spans="2:6" x14ac:dyDescent="0.2">
      <c r="B5" s="5"/>
      <c r="C5" s="6"/>
      <c r="D5" s="7"/>
    </row>
    <row r="6" spans="2:6" ht="21" customHeight="1" x14ac:dyDescent="0.2">
      <c r="B6" s="9" t="s">
        <v>2</v>
      </c>
      <c r="C6" s="9" t="s">
        <v>16</v>
      </c>
      <c r="D6" s="9" t="s">
        <v>3</v>
      </c>
    </row>
    <row r="7" spans="2:6" ht="21.5" customHeight="1" x14ac:dyDescent="0.2">
      <c r="B7" s="8" t="s">
        <v>4</v>
      </c>
      <c r="C7" s="10">
        <v>4523.2</v>
      </c>
      <c r="D7" s="10">
        <f>ROUND(C7,0)</f>
        <v>4523</v>
      </c>
    </row>
    <row r="8" spans="2:6" ht="21.5" customHeight="1" x14ac:dyDescent="0.2">
      <c r="B8" s="8" t="s">
        <v>5</v>
      </c>
      <c r="C8" s="10">
        <v>3187.7</v>
      </c>
      <c r="D8" s="10">
        <f t="shared" ref="D8:D16" si="0">ROUND(C8,0)</f>
        <v>3188</v>
      </c>
    </row>
    <row r="9" spans="2:6" ht="21.5" customHeight="1" x14ac:dyDescent="0.2">
      <c r="B9" s="8" t="s">
        <v>6</v>
      </c>
      <c r="C9" s="10">
        <v>6881.2</v>
      </c>
      <c r="D9" s="10">
        <f t="shared" si="0"/>
        <v>6881</v>
      </c>
    </row>
    <row r="10" spans="2:6" ht="21.5" customHeight="1" x14ac:dyDescent="0.2">
      <c r="B10" s="8" t="s">
        <v>7</v>
      </c>
      <c r="C10" s="10">
        <v>6606.6</v>
      </c>
      <c r="D10" s="10">
        <f t="shared" si="0"/>
        <v>6607</v>
      </c>
    </row>
    <row r="11" spans="2:6" ht="21.5" customHeight="1" x14ac:dyDescent="0.2">
      <c r="B11" s="8" t="s">
        <v>8</v>
      </c>
      <c r="C11" s="10">
        <v>6054.9</v>
      </c>
      <c r="D11" s="10">
        <f t="shared" si="0"/>
        <v>6055</v>
      </c>
      <c r="F11" t="s">
        <v>0</v>
      </c>
    </row>
    <row r="12" spans="2:6" ht="21.5" customHeight="1" x14ac:dyDescent="0.2">
      <c r="B12" s="8" t="s">
        <v>9</v>
      </c>
      <c r="C12" s="10">
        <v>8350.5</v>
      </c>
      <c r="D12" s="10">
        <f t="shared" si="0"/>
        <v>8351</v>
      </c>
    </row>
    <row r="13" spans="2:6" ht="21.5" customHeight="1" x14ac:dyDescent="0.2">
      <c r="B13" s="8" t="s">
        <v>10</v>
      </c>
      <c r="C13" s="10">
        <v>7094.4</v>
      </c>
      <c r="D13" s="10">
        <f t="shared" si="0"/>
        <v>7094</v>
      </c>
    </row>
    <row r="14" spans="2:6" ht="21.5" customHeight="1" x14ac:dyDescent="0.2">
      <c r="B14" s="8" t="s">
        <v>11</v>
      </c>
      <c r="C14" s="10">
        <v>3061.1</v>
      </c>
      <c r="D14" s="10">
        <f t="shared" si="0"/>
        <v>3061</v>
      </c>
    </row>
    <row r="15" spans="2:6" ht="21.5" customHeight="1" x14ac:dyDescent="0.2">
      <c r="B15" s="8" t="s">
        <v>12</v>
      </c>
      <c r="C15" s="10">
        <v>3914</v>
      </c>
      <c r="D15" s="10">
        <f t="shared" si="0"/>
        <v>3914</v>
      </c>
    </row>
    <row r="16" spans="2:6" ht="21.5" customHeight="1" x14ac:dyDescent="0.2">
      <c r="B16" s="8" t="s">
        <v>13</v>
      </c>
      <c r="C16" s="10">
        <v>7095.4</v>
      </c>
      <c r="D16" s="10">
        <f t="shared" si="0"/>
        <v>7095</v>
      </c>
    </row>
    <row r="17" spans="2:4" x14ac:dyDescent="0.2">
      <c r="B17" s="1" t="s">
        <v>14</v>
      </c>
      <c r="C17" s="11">
        <v>56769.440000000002</v>
      </c>
      <c r="D17" s="11">
        <f>SUM(D7:D16)</f>
        <v>56769</v>
      </c>
    </row>
    <row r="18" spans="2:4" x14ac:dyDescent="0.2">
      <c r="B18" s="2"/>
      <c r="C18" s="3"/>
      <c r="D18" s="4"/>
    </row>
    <row r="19" spans="2:4" ht="48" customHeight="1" x14ac:dyDescent="0.2">
      <c r="B19" s="64" t="s">
        <v>18</v>
      </c>
      <c r="C19" s="65"/>
      <c r="D19" s="66"/>
    </row>
    <row r="22" spans="2:4" x14ac:dyDescent="0.2">
      <c r="D22" t="s">
        <v>0</v>
      </c>
    </row>
  </sheetData>
  <mergeCells count="3">
    <mergeCell ref="B2:D2"/>
    <mergeCell ref="B4:D4"/>
    <mergeCell ref="B19:D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3F41-9355-4A5D-97E2-A19798BDF198}">
  <dimension ref="B2:I27"/>
  <sheetViews>
    <sheetView showGridLines="0" workbookViewId="0">
      <selection activeCell="B2" sqref="B2:G13"/>
    </sheetView>
  </sheetViews>
  <sheetFormatPr baseColWidth="10" defaultRowHeight="15" x14ac:dyDescent="0.2"/>
  <cols>
    <col min="1" max="1" width="3.5" customWidth="1"/>
    <col min="3" max="3" width="18.5" bestFit="1" customWidth="1"/>
    <col min="8" max="8" width="11.1640625" customWidth="1"/>
    <col min="9" max="9" width="17.6640625" bestFit="1" customWidth="1"/>
  </cols>
  <sheetData>
    <row r="2" spans="2:9" ht="20" x14ac:dyDescent="0.2">
      <c r="B2" s="69"/>
      <c r="C2" s="67"/>
      <c r="D2" s="67"/>
      <c r="E2" s="67"/>
      <c r="F2" s="67"/>
      <c r="G2" s="68"/>
    </row>
    <row r="3" spans="2:9" ht="6" customHeight="1" x14ac:dyDescent="0.2">
      <c r="B3" s="73"/>
      <c r="C3" s="74"/>
      <c r="D3" s="74"/>
      <c r="E3" s="74"/>
      <c r="F3" s="74"/>
      <c r="G3" s="75"/>
    </row>
    <row r="4" spans="2:9" ht="18" customHeight="1" x14ac:dyDescent="0.2">
      <c r="B4" s="70" t="s">
        <v>68</v>
      </c>
      <c r="C4" s="71"/>
      <c r="D4" s="71"/>
      <c r="E4" s="71"/>
      <c r="F4" s="71"/>
      <c r="G4" s="72"/>
    </row>
    <row r="5" spans="2:9" ht="6" customHeight="1" x14ac:dyDescent="0.2">
      <c r="B5" s="76"/>
      <c r="C5" s="77"/>
      <c r="D5" s="77"/>
      <c r="E5" s="77"/>
      <c r="F5" s="77"/>
      <c r="G5" s="78"/>
    </row>
    <row r="6" spans="2:9" x14ac:dyDescent="0.2">
      <c r="B6" s="9" t="s">
        <v>19</v>
      </c>
      <c r="C6" s="9" t="s">
        <v>20</v>
      </c>
      <c r="D6" s="9" t="s">
        <v>21</v>
      </c>
      <c r="E6" s="9" t="s">
        <v>22</v>
      </c>
      <c r="F6" s="9" t="s">
        <v>23</v>
      </c>
      <c r="G6" s="9" t="s">
        <v>24</v>
      </c>
      <c r="I6" s="9" t="s">
        <v>74</v>
      </c>
    </row>
    <row r="7" spans="2:9" x14ac:dyDescent="0.2">
      <c r="B7" s="17" t="s">
        <v>25</v>
      </c>
      <c r="C7" s="17" t="s">
        <v>69</v>
      </c>
      <c r="D7" s="19">
        <v>45580</v>
      </c>
      <c r="E7" s="21" t="s">
        <v>64</v>
      </c>
      <c r="F7" s="17" t="s">
        <v>28</v>
      </c>
      <c r="G7" s="19">
        <v>45626</v>
      </c>
      <c r="I7" s="21" t="str" cm="1">
        <f t="array" ref="I7:I10">_xlfn.UNIQUE(E7:E11,FALSE,FALSE)</f>
        <v>Pierre</v>
      </c>
    </row>
    <row r="8" spans="2:9" x14ac:dyDescent="0.2">
      <c r="B8" s="17" t="s">
        <v>29</v>
      </c>
      <c r="C8" s="17" t="s">
        <v>70</v>
      </c>
      <c r="D8" s="19">
        <v>45585</v>
      </c>
      <c r="E8" s="21" t="s">
        <v>65</v>
      </c>
      <c r="F8" s="17" t="s">
        <v>32</v>
      </c>
      <c r="G8" s="19">
        <v>45641</v>
      </c>
      <c r="I8" s="21" t="str">
        <v>Paul</v>
      </c>
    </row>
    <row r="9" spans="2:9" x14ac:dyDescent="0.2">
      <c r="B9" s="17" t="s">
        <v>33</v>
      </c>
      <c r="C9" s="17" t="s">
        <v>71</v>
      </c>
      <c r="D9" s="19">
        <v>45597</v>
      </c>
      <c r="E9" s="21" t="s">
        <v>66</v>
      </c>
      <c r="F9" s="17" t="s">
        <v>36</v>
      </c>
      <c r="G9" s="19">
        <v>45621</v>
      </c>
      <c r="I9" s="21" t="str">
        <v>Jacques</v>
      </c>
    </row>
    <row r="10" spans="2:9" x14ac:dyDescent="0.2">
      <c r="B10" s="17" t="s">
        <v>37</v>
      </c>
      <c r="C10" s="17" t="s">
        <v>72</v>
      </c>
      <c r="D10" s="19">
        <v>45601</v>
      </c>
      <c r="E10" s="21" t="s">
        <v>66</v>
      </c>
      <c r="F10" s="17" t="s">
        <v>36</v>
      </c>
      <c r="G10" s="19">
        <v>45616</v>
      </c>
      <c r="I10" s="22" t="str">
        <v>Gauthier</v>
      </c>
    </row>
    <row r="11" spans="2:9" x14ac:dyDescent="0.2">
      <c r="B11" s="18" t="s">
        <v>39</v>
      </c>
      <c r="C11" s="18" t="s">
        <v>73</v>
      </c>
      <c r="D11" s="20">
        <v>45606</v>
      </c>
      <c r="E11" s="22" t="s">
        <v>67</v>
      </c>
      <c r="F11" s="18" t="s">
        <v>36</v>
      </c>
      <c r="G11" s="20">
        <v>45626</v>
      </c>
    </row>
    <row r="12" spans="2:9" ht="6" customHeight="1" x14ac:dyDescent="0.2">
      <c r="B12" s="79"/>
      <c r="C12" s="80"/>
      <c r="D12" s="80"/>
      <c r="E12" s="80"/>
      <c r="F12" s="80"/>
      <c r="G12" s="81"/>
    </row>
    <row r="13" spans="2:9" ht="20" x14ac:dyDescent="0.2">
      <c r="B13" s="69"/>
      <c r="C13" s="67"/>
      <c r="D13" s="67"/>
      <c r="E13" s="67"/>
      <c r="F13" s="67"/>
      <c r="G13" s="68"/>
      <c r="H13" s="16"/>
    </row>
    <row r="16" spans="2:9" ht="20" x14ac:dyDescent="0.2">
      <c r="B16" s="67"/>
      <c r="C16" s="67"/>
      <c r="D16" s="67"/>
      <c r="E16" s="67"/>
      <c r="F16" s="67"/>
      <c r="G16" s="68"/>
    </row>
    <row r="17" spans="2:7" x14ac:dyDescent="0.2">
      <c r="B17" s="74"/>
      <c r="C17" s="74"/>
      <c r="D17" s="74"/>
      <c r="E17" s="74"/>
      <c r="F17" s="74"/>
      <c r="G17" s="75"/>
    </row>
    <row r="18" spans="2:7" ht="19" x14ac:dyDescent="0.2">
      <c r="B18" s="71" t="s">
        <v>63</v>
      </c>
      <c r="C18" s="71"/>
      <c r="D18" s="71"/>
      <c r="E18" s="71"/>
      <c r="F18" s="71"/>
      <c r="G18" s="72"/>
    </row>
    <row r="19" spans="2:7" x14ac:dyDescent="0.2">
      <c r="B19" s="76"/>
      <c r="C19" s="77"/>
      <c r="D19" s="77"/>
      <c r="E19" s="77"/>
      <c r="F19" s="77"/>
      <c r="G19" s="78"/>
    </row>
    <row r="20" spans="2:7" x14ac:dyDescent="0.2">
      <c r="B20" s="9" t="s">
        <v>19</v>
      </c>
      <c r="C20" s="9" t="s">
        <v>20</v>
      </c>
      <c r="D20" s="9" t="s">
        <v>21</v>
      </c>
      <c r="E20" s="9" t="s">
        <v>22</v>
      </c>
      <c r="F20" s="9" t="s">
        <v>23</v>
      </c>
      <c r="G20" s="9" t="s">
        <v>24</v>
      </c>
    </row>
    <row r="21" spans="2:7" x14ac:dyDescent="0.2">
      <c r="B21" s="17" t="s">
        <v>25</v>
      </c>
      <c r="C21" s="17" t="s">
        <v>26</v>
      </c>
      <c r="D21" s="19">
        <v>45945</v>
      </c>
      <c r="E21" s="21" t="s">
        <v>66</v>
      </c>
      <c r="F21" s="17" t="s">
        <v>28</v>
      </c>
      <c r="G21" s="19">
        <v>45991</v>
      </c>
    </row>
    <row r="22" spans="2:7" x14ac:dyDescent="0.2">
      <c r="B22" s="17" t="s">
        <v>29</v>
      </c>
      <c r="C22" s="17" t="s">
        <v>30</v>
      </c>
      <c r="D22" s="19">
        <v>45950</v>
      </c>
      <c r="E22" s="21" t="s">
        <v>65</v>
      </c>
      <c r="F22" s="17" t="s">
        <v>32</v>
      </c>
      <c r="G22" s="19">
        <v>46006</v>
      </c>
    </row>
    <row r="23" spans="2:7" x14ac:dyDescent="0.2">
      <c r="B23" s="17" t="s">
        <v>33</v>
      </c>
      <c r="C23" s="17" t="s">
        <v>34</v>
      </c>
      <c r="D23" s="19">
        <v>45962</v>
      </c>
      <c r="E23" s="21" t="s">
        <v>65</v>
      </c>
      <c r="F23" s="17" t="s">
        <v>36</v>
      </c>
      <c r="G23" s="19">
        <v>45986</v>
      </c>
    </row>
    <row r="24" spans="2:7" x14ac:dyDescent="0.2">
      <c r="B24" s="17" t="s">
        <v>37</v>
      </c>
      <c r="C24" s="17" t="s">
        <v>38</v>
      </c>
      <c r="D24" s="19">
        <v>45966</v>
      </c>
      <c r="E24" s="21"/>
      <c r="F24" s="17" t="s">
        <v>36</v>
      </c>
      <c r="G24" s="19">
        <v>45981</v>
      </c>
    </row>
    <row r="25" spans="2:7" x14ac:dyDescent="0.2">
      <c r="B25" s="18" t="s">
        <v>39</v>
      </c>
      <c r="C25" s="18" t="s">
        <v>40</v>
      </c>
      <c r="D25" s="20">
        <v>45971</v>
      </c>
      <c r="E25" s="22"/>
      <c r="F25" s="18" t="s">
        <v>36</v>
      </c>
      <c r="G25" s="20">
        <v>45991</v>
      </c>
    </row>
    <row r="26" spans="2:7" x14ac:dyDescent="0.2">
      <c r="B26" s="80"/>
      <c r="C26" s="80"/>
      <c r="D26" s="80"/>
      <c r="E26" s="80"/>
      <c r="F26" s="80"/>
      <c r="G26" s="81"/>
    </row>
    <row r="27" spans="2:7" ht="20" x14ac:dyDescent="0.2">
      <c r="B27" s="67"/>
      <c r="C27" s="67"/>
      <c r="D27" s="67"/>
      <c r="E27" s="67"/>
      <c r="F27" s="67"/>
      <c r="G27" s="68"/>
    </row>
  </sheetData>
  <mergeCells count="12">
    <mergeCell ref="B27:G27"/>
    <mergeCell ref="B2:G2"/>
    <mergeCell ref="B13:G13"/>
    <mergeCell ref="B4:G4"/>
    <mergeCell ref="B3:G3"/>
    <mergeCell ref="B5:G5"/>
    <mergeCell ref="B12:G12"/>
    <mergeCell ref="B16:G16"/>
    <mergeCell ref="B17:G17"/>
    <mergeCell ref="B18:G18"/>
    <mergeCell ref="B19:G19"/>
    <mergeCell ref="B26:G26"/>
  </mergeCells>
  <dataValidations count="2">
    <dataValidation type="list" allowBlank="1" showInputMessage="1" showErrorMessage="1" sqref="D6 D20" xr:uid="{5B43491B-F911-4035-9397-83D342ED0267}">
      <formula1>$B$6:$B$10</formula1>
    </dataValidation>
    <dataValidation type="list" allowBlank="1" showInputMessage="1" showErrorMessage="1" sqref="E21:E25" xr:uid="{88CAAF11-571D-40DF-9772-C7A96A1621A5}">
      <formula1>_xlfn.ANCHORARRAY($I$7)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E3D25-53F8-466F-BB49-F0FE97F8EA9D}">
  <dimension ref="B2:E25"/>
  <sheetViews>
    <sheetView showGridLines="0" workbookViewId="0">
      <selection activeCell="B2" sqref="B2:E2"/>
    </sheetView>
  </sheetViews>
  <sheetFormatPr baseColWidth="10" defaultRowHeight="15" x14ac:dyDescent="0.2"/>
  <cols>
    <col min="1" max="1" width="3.5" customWidth="1"/>
  </cols>
  <sheetData>
    <row r="2" spans="2:5" ht="20" x14ac:dyDescent="0.2">
      <c r="B2" s="69"/>
      <c r="C2" s="67"/>
      <c r="D2" s="67"/>
      <c r="E2" s="68"/>
    </row>
    <row r="3" spans="2:5" x14ac:dyDescent="0.2">
      <c r="B3" s="73"/>
      <c r="C3" s="74"/>
      <c r="D3" s="74"/>
      <c r="E3" s="75"/>
    </row>
    <row r="4" spans="2:5" ht="18" customHeight="1" x14ac:dyDescent="0.2">
      <c r="B4" s="70" t="s">
        <v>75</v>
      </c>
      <c r="C4" s="71"/>
      <c r="D4" s="71"/>
      <c r="E4" s="72"/>
    </row>
    <row r="5" spans="2:5" x14ac:dyDescent="0.2">
      <c r="B5" s="76"/>
      <c r="C5" s="77"/>
      <c r="D5" s="77"/>
      <c r="E5" s="78"/>
    </row>
    <row r="6" spans="2:5" x14ac:dyDescent="0.2">
      <c r="B6" s="9" t="s">
        <v>76</v>
      </c>
      <c r="C6" s="9" t="s">
        <v>64</v>
      </c>
      <c r="D6" s="9" t="s">
        <v>65</v>
      </c>
      <c r="E6" s="9" t="s">
        <v>66</v>
      </c>
    </row>
    <row r="7" spans="2:5" x14ac:dyDescent="0.2">
      <c r="B7" s="29" t="s">
        <v>77</v>
      </c>
      <c r="C7" s="29">
        <f>SUM(C8:C10)</f>
        <v>2274</v>
      </c>
      <c r="D7" s="29">
        <f t="shared" ref="D7" si="0">SUM(D8:D10)</f>
        <v>1857</v>
      </c>
      <c r="E7" s="29">
        <f t="shared" ref="E7" si="1">SUM(E8:E10)</f>
        <v>2601</v>
      </c>
    </row>
    <row r="8" spans="2:5" x14ac:dyDescent="0.2">
      <c r="B8" s="17" t="s">
        <v>78</v>
      </c>
      <c r="C8" s="17">
        <v>807</v>
      </c>
      <c r="D8" s="17">
        <v>956</v>
      </c>
      <c r="E8" s="17">
        <v>789</v>
      </c>
    </row>
    <row r="9" spans="2:5" x14ac:dyDescent="0.2">
      <c r="B9" s="17" t="s">
        <v>79</v>
      </c>
      <c r="C9" s="17">
        <v>969</v>
      </c>
      <c r="D9" s="17">
        <v>287</v>
      </c>
      <c r="E9" s="17">
        <v>969</v>
      </c>
    </row>
    <row r="10" spans="2:5" x14ac:dyDescent="0.2">
      <c r="B10" s="17" t="s">
        <v>80</v>
      </c>
      <c r="C10" s="17">
        <v>498</v>
      </c>
      <c r="D10" s="17">
        <v>614</v>
      </c>
      <c r="E10" s="17">
        <v>843</v>
      </c>
    </row>
    <row r="11" spans="2:5" x14ac:dyDescent="0.2">
      <c r="B11" s="29" t="s">
        <v>90</v>
      </c>
      <c r="C11" s="29">
        <f>SUM(C12:C14)</f>
        <v>1885</v>
      </c>
      <c r="D11" s="29">
        <f t="shared" ref="D11" si="2">SUM(D12:D14)</f>
        <v>686</v>
      </c>
      <c r="E11" s="29">
        <f t="shared" ref="E11" si="3">SUM(E12:E14)</f>
        <v>1741</v>
      </c>
    </row>
    <row r="12" spans="2:5" x14ac:dyDescent="0.2">
      <c r="B12" s="17" t="s">
        <v>81</v>
      </c>
      <c r="C12" s="30">
        <v>748</v>
      </c>
      <c r="D12" s="30">
        <v>302</v>
      </c>
      <c r="E12" s="30">
        <v>590</v>
      </c>
    </row>
    <row r="13" spans="2:5" x14ac:dyDescent="0.2">
      <c r="B13" s="17" t="s">
        <v>82</v>
      </c>
      <c r="C13" s="17">
        <v>434</v>
      </c>
      <c r="D13" s="17">
        <v>106</v>
      </c>
      <c r="E13" s="17">
        <v>293</v>
      </c>
    </row>
    <row r="14" spans="2:5" x14ac:dyDescent="0.2">
      <c r="B14" s="17" t="s">
        <v>83</v>
      </c>
      <c r="C14" s="18">
        <v>703</v>
      </c>
      <c r="D14" s="18">
        <v>278</v>
      </c>
      <c r="E14" s="18">
        <v>858</v>
      </c>
    </row>
    <row r="15" spans="2:5" x14ac:dyDescent="0.2">
      <c r="B15" s="29" t="s">
        <v>92</v>
      </c>
      <c r="C15" s="29">
        <f>SUM(C16:C18)</f>
        <v>2166</v>
      </c>
      <c r="D15" s="29">
        <f t="shared" ref="D15" si="4">SUM(D16:D18)</f>
        <v>1549</v>
      </c>
      <c r="E15" s="29">
        <f t="shared" ref="E15" si="5">SUM(E16:E18)</f>
        <v>1595</v>
      </c>
    </row>
    <row r="16" spans="2:5" x14ac:dyDescent="0.2">
      <c r="B16" s="17" t="s">
        <v>84</v>
      </c>
      <c r="C16" s="17">
        <v>663</v>
      </c>
      <c r="D16" s="17">
        <v>801</v>
      </c>
      <c r="E16" s="17">
        <v>907</v>
      </c>
    </row>
    <row r="17" spans="2:5" x14ac:dyDescent="0.2">
      <c r="B17" s="17" t="s">
        <v>85</v>
      </c>
      <c r="C17" s="17">
        <v>584</v>
      </c>
      <c r="D17" s="17">
        <v>403</v>
      </c>
      <c r="E17" s="17">
        <v>121</v>
      </c>
    </row>
    <row r="18" spans="2:5" x14ac:dyDescent="0.2">
      <c r="B18" s="17" t="s">
        <v>86</v>
      </c>
      <c r="C18" s="17">
        <v>919</v>
      </c>
      <c r="D18" s="17">
        <v>345</v>
      </c>
      <c r="E18" s="17">
        <v>567</v>
      </c>
    </row>
    <row r="19" spans="2:5" x14ac:dyDescent="0.2">
      <c r="B19" s="29" t="s">
        <v>91</v>
      </c>
      <c r="C19" s="29">
        <f>SUM(C20:C22)</f>
        <v>1475</v>
      </c>
      <c r="D19" s="29">
        <f t="shared" ref="D19" si="6">SUM(D20:D22)</f>
        <v>1703</v>
      </c>
      <c r="E19" s="29">
        <f t="shared" ref="E19" si="7">SUM(E20:E22)</f>
        <v>1930</v>
      </c>
    </row>
    <row r="20" spans="2:5" x14ac:dyDescent="0.2">
      <c r="B20" s="17" t="s">
        <v>87</v>
      </c>
      <c r="C20" s="17">
        <v>631</v>
      </c>
      <c r="D20" s="17">
        <v>842</v>
      </c>
      <c r="E20" s="17">
        <v>775</v>
      </c>
    </row>
    <row r="21" spans="2:5" x14ac:dyDescent="0.2">
      <c r="B21" s="17" t="s">
        <v>88</v>
      </c>
      <c r="C21" s="17">
        <v>256</v>
      </c>
      <c r="D21" s="17">
        <v>726</v>
      </c>
      <c r="E21" s="17">
        <v>632</v>
      </c>
    </row>
    <row r="22" spans="2:5" x14ac:dyDescent="0.2">
      <c r="B22" s="18" t="s">
        <v>89</v>
      </c>
      <c r="C22" s="17">
        <v>588</v>
      </c>
      <c r="D22" s="17">
        <v>135</v>
      </c>
      <c r="E22" s="17">
        <v>523</v>
      </c>
    </row>
    <row r="23" spans="2:5" x14ac:dyDescent="0.2">
      <c r="B23" s="29" t="s">
        <v>93</v>
      </c>
      <c r="C23" s="29">
        <f>SUM(C7,C11,C15,C19)</f>
        <v>7800</v>
      </c>
      <c r="D23" s="29">
        <f t="shared" ref="D23:E23" si="8">SUM(D7,D11,D15,D19)</f>
        <v>5795</v>
      </c>
      <c r="E23" s="29">
        <f t="shared" si="8"/>
        <v>7867</v>
      </c>
    </row>
    <row r="24" spans="2:5" x14ac:dyDescent="0.2">
      <c r="B24" s="79"/>
      <c r="C24" s="80"/>
      <c r="D24" s="80"/>
      <c r="E24" s="81"/>
    </row>
    <row r="25" spans="2:5" ht="20" x14ac:dyDescent="0.2">
      <c r="B25" s="69"/>
      <c r="C25" s="67"/>
      <c r="D25" s="67"/>
      <c r="E25" s="68"/>
    </row>
  </sheetData>
  <mergeCells count="6">
    <mergeCell ref="B25:E25"/>
    <mergeCell ref="B2:E2"/>
    <mergeCell ref="B3:E3"/>
    <mergeCell ref="B4:E4"/>
    <mergeCell ref="B5:E5"/>
    <mergeCell ref="B24:E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39234-38CF-4B06-A8D1-CDEFC4E2D50F}">
  <dimension ref="A1:M18"/>
  <sheetViews>
    <sheetView showGridLines="0" tabSelected="1" zoomScale="139" workbookViewId="0">
      <selection activeCell="H62" sqref="H62"/>
    </sheetView>
  </sheetViews>
  <sheetFormatPr baseColWidth="10" defaultRowHeight="15" x14ac:dyDescent="0.2"/>
  <cols>
    <col min="1" max="1" width="5.5" customWidth="1"/>
    <col min="2" max="2" width="13.83203125" bestFit="1" customWidth="1"/>
    <col min="3" max="3" width="14.5" bestFit="1" customWidth="1"/>
    <col min="5" max="5" width="13.83203125" bestFit="1" customWidth="1"/>
    <col min="8" max="8" width="13.6640625" bestFit="1" customWidth="1"/>
    <col min="10" max="10" width="21.83203125" customWidth="1"/>
  </cols>
  <sheetData>
    <row r="1" spans="1:13" s="84" customFormat="1" ht="20" x14ac:dyDescent="0.2">
      <c r="A1" s="82" t="s">
        <v>185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3" spans="1:13" ht="19" x14ac:dyDescent="0.2">
      <c r="B3" s="70" t="s">
        <v>182</v>
      </c>
      <c r="C3" s="72"/>
      <c r="E3" s="70" t="s">
        <v>166</v>
      </c>
      <c r="F3" s="71"/>
      <c r="G3" s="71"/>
      <c r="H3" s="72"/>
      <c r="J3" s="70" t="s">
        <v>167</v>
      </c>
      <c r="K3" s="72"/>
    </row>
    <row r="4" spans="1:13" ht="6" customHeight="1" x14ac:dyDescent="0.2">
      <c r="B4" s="14"/>
      <c r="C4" s="15"/>
      <c r="E4" s="14"/>
      <c r="H4" s="15"/>
      <c r="J4" s="5"/>
      <c r="K4" s="7"/>
    </row>
    <row r="5" spans="1:13" x14ac:dyDescent="0.2">
      <c r="B5" s="31" t="s">
        <v>43</v>
      </c>
      <c r="C5" s="31" t="s">
        <v>183</v>
      </c>
      <c r="E5" s="9" t="s">
        <v>162</v>
      </c>
      <c r="F5" s="9" t="s">
        <v>163</v>
      </c>
      <c r="G5" s="9" t="s">
        <v>164</v>
      </c>
      <c r="H5" s="9" t="s">
        <v>165</v>
      </c>
      <c r="J5" s="9" t="s">
        <v>184</v>
      </c>
      <c r="K5" s="34" t="s">
        <v>168</v>
      </c>
    </row>
    <row r="6" spans="1:13" ht="16" x14ac:dyDescent="0.2">
      <c r="B6" s="30" t="s">
        <v>95</v>
      </c>
      <c r="C6" s="30">
        <f>$C$16-SUMIF($E$6:$E$18,B6,$H$6:$H$18)</f>
        <v>16</v>
      </c>
      <c r="E6" s="17" t="s">
        <v>96</v>
      </c>
      <c r="F6" s="19">
        <v>45818</v>
      </c>
      <c r="G6" s="19">
        <v>45824</v>
      </c>
      <c r="H6" s="17">
        <f>NETWORKDAYS.INTL(F6,G6,1,K6:K18)</f>
        <v>5</v>
      </c>
      <c r="J6" s="35" t="s">
        <v>169</v>
      </c>
      <c r="K6" s="32">
        <v>45658</v>
      </c>
    </row>
    <row r="7" spans="1:13" ht="16" x14ac:dyDescent="0.2">
      <c r="B7" s="17" t="s">
        <v>96</v>
      </c>
      <c r="C7" s="17">
        <f t="shared" ref="C7:C12" si="0">$C$16-SUMIF($E$6:$E$18,B7,$H$6:$H$18)</f>
        <v>20</v>
      </c>
      <c r="E7" s="17" t="s">
        <v>95</v>
      </c>
      <c r="F7" s="19">
        <v>45809</v>
      </c>
      <c r="G7" s="19">
        <v>45822</v>
      </c>
      <c r="H7" s="17">
        <f t="shared" ref="H7:H18" si="1">NETWORKDAYS.INTL(F7,G7,1,K7:K19)</f>
        <v>9</v>
      </c>
      <c r="J7" s="35" t="s">
        <v>170</v>
      </c>
      <c r="K7" s="32">
        <v>45765</v>
      </c>
    </row>
    <row r="8" spans="1:13" ht="16" x14ac:dyDescent="0.2">
      <c r="B8" s="17" t="s">
        <v>97</v>
      </c>
      <c r="C8" s="17">
        <f t="shared" si="0"/>
        <v>10</v>
      </c>
      <c r="E8" s="17" t="s">
        <v>97</v>
      </c>
      <c r="F8" s="19">
        <v>45992</v>
      </c>
      <c r="G8" s="19">
        <v>46010</v>
      </c>
      <c r="H8" s="17">
        <f t="shared" si="1"/>
        <v>15</v>
      </c>
      <c r="J8" s="35" t="s">
        <v>171</v>
      </c>
      <c r="K8" s="32">
        <v>45768</v>
      </c>
    </row>
    <row r="9" spans="1:13" ht="16" x14ac:dyDescent="0.2">
      <c r="B9" s="17" t="s">
        <v>98</v>
      </c>
      <c r="C9" s="17">
        <f t="shared" si="0"/>
        <v>22</v>
      </c>
      <c r="E9" s="17" t="s">
        <v>98</v>
      </c>
      <c r="F9" s="19">
        <v>45778</v>
      </c>
      <c r="G9" s="19">
        <v>45783</v>
      </c>
      <c r="H9" s="17">
        <f t="shared" si="1"/>
        <v>3</v>
      </c>
      <c r="J9" s="35" t="s">
        <v>172</v>
      </c>
      <c r="K9" s="32">
        <v>45778</v>
      </c>
    </row>
    <row r="10" spans="1:13" ht="16" x14ac:dyDescent="0.2">
      <c r="B10" s="17" t="s">
        <v>99</v>
      </c>
      <c r="C10" s="17">
        <f t="shared" si="0"/>
        <v>11</v>
      </c>
      <c r="E10" s="17" t="s">
        <v>99</v>
      </c>
      <c r="F10" s="19">
        <v>45846</v>
      </c>
      <c r="G10" s="19">
        <v>45859</v>
      </c>
      <c r="H10" s="17">
        <f t="shared" si="1"/>
        <v>9</v>
      </c>
      <c r="J10" s="35" t="s">
        <v>173</v>
      </c>
      <c r="K10" s="32">
        <v>45785</v>
      </c>
    </row>
    <row r="11" spans="1:13" ht="16" x14ac:dyDescent="0.2">
      <c r="B11" s="17" t="s">
        <v>100</v>
      </c>
      <c r="C11" s="17">
        <f t="shared" si="0"/>
        <v>21</v>
      </c>
      <c r="E11" s="17" t="s">
        <v>99</v>
      </c>
      <c r="F11" s="19">
        <v>45992</v>
      </c>
      <c r="G11" s="19">
        <v>45993</v>
      </c>
      <c r="H11" s="17">
        <f t="shared" si="1"/>
        <v>2</v>
      </c>
      <c r="J11" s="35" t="s">
        <v>174</v>
      </c>
      <c r="K11" s="32">
        <v>45806</v>
      </c>
    </row>
    <row r="12" spans="1:13" ht="16" x14ac:dyDescent="0.2">
      <c r="B12" s="18" t="s">
        <v>101</v>
      </c>
      <c r="C12" s="18">
        <f t="shared" si="0"/>
        <v>25</v>
      </c>
      <c r="E12" s="17" t="s">
        <v>100</v>
      </c>
      <c r="F12" s="19">
        <v>45724</v>
      </c>
      <c r="G12" s="19">
        <v>45729</v>
      </c>
      <c r="H12" s="17">
        <f t="shared" si="1"/>
        <v>4</v>
      </c>
      <c r="J12" s="35" t="s">
        <v>175</v>
      </c>
      <c r="K12" s="32">
        <v>45817</v>
      </c>
    </row>
    <row r="13" spans="1:13" ht="16" x14ac:dyDescent="0.2">
      <c r="E13" s="17" t="s">
        <v>99</v>
      </c>
      <c r="F13" s="19">
        <v>45994</v>
      </c>
      <c r="G13" s="19">
        <v>45997</v>
      </c>
      <c r="H13" s="17">
        <f t="shared" si="1"/>
        <v>3</v>
      </c>
      <c r="J13" s="35" t="s">
        <v>176</v>
      </c>
      <c r="K13" s="32">
        <v>45852</v>
      </c>
    </row>
    <row r="14" spans="1:13" ht="16" x14ac:dyDescent="0.2">
      <c r="E14" s="17"/>
      <c r="F14" s="17"/>
      <c r="G14" s="17"/>
      <c r="H14" s="17">
        <f t="shared" si="1"/>
        <v>0</v>
      </c>
      <c r="J14" s="35" t="s">
        <v>177</v>
      </c>
      <c r="K14" s="32">
        <v>45884</v>
      </c>
    </row>
    <row r="15" spans="1:13" ht="16" x14ac:dyDescent="0.2">
      <c r="E15" s="17"/>
      <c r="F15" s="17"/>
      <c r="G15" s="17"/>
      <c r="H15" s="17">
        <f t="shared" si="1"/>
        <v>0</v>
      </c>
      <c r="J15" s="35" t="s">
        <v>178</v>
      </c>
      <c r="K15" s="32">
        <v>45962</v>
      </c>
    </row>
    <row r="16" spans="1:13" ht="16" x14ac:dyDescent="0.2">
      <c r="C16">
        <v>25</v>
      </c>
      <c r="E16" s="17"/>
      <c r="F16" s="17"/>
      <c r="G16" s="17"/>
      <c r="H16" s="17">
        <f t="shared" si="1"/>
        <v>0</v>
      </c>
      <c r="J16" s="35" t="s">
        <v>179</v>
      </c>
      <c r="K16" s="32">
        <v>45972</v>
      </c>
    </row>
    <row r="17" spans="5:11" ht="16" x14ac:dyDescent="0.2">
      <c r="E17" s="17"/>
      <c r="F17" s="17"/>
      <c r="G17" s="17"/>
      <c r="H17" s="17">
        <f t="shared" si="1"/>
        <v>0</v>
      </c>
      <c r="J17" s="35" t="s">
        <v>180</v>
      </c>
      <c r="K17" s="32">
        <v>46016</v>
      </c>
    </row>
    <row r="18" spans="5:11" ht="16" x14ac:dyDescent="0.2">
      <c r="E18" s="18"/>
      <c r="F18" s="18"/>
      <c r="G18" s="18"/>
      <c r="H18" s="18">
        <f t="shared" si="1"/>
        <v>0</v>
      </c>
      <c r="J18" s="36" t="s">
        <v>181</v>
      </c>
      <c r="K18" s="33">
        <v>46017</v>
      </c>
    </row>
  </sheetData>
  <mergeCells count="4">
    <mergeCell ref="A1:XFD1"/>
    <mergeCell ref="E3:H3"/>
    <mergeCell ref="B3:C3"/>
    <mergeCell ref="J3:K3"/>
  </mergeCells>
  <dataValidations count="1">
    <dataValidation type="list" allowBlank="1" showInputMessage="1" showErrorMessage="1" sqref="E6:E18" xr:uid="{06B00C45-9D36-4818-9B51-58DB5D5810D4}">
      <formula1>$B$6:$B$12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9EB64-9240-471C-B7D0-5670DBF6BF6B}">
  <dimension ref="A1:L10"/>
  <sheetViews>
    <sheetView showGridLines="0" workbookViewId="0">
      <selection activeCell="B3" sqref="B3"/>
    </sheetView>
  </sheetViews>
  <sheetFormatPr baseColWidth="10" defaultRowHeight="15" x14ac:dyDescent="0.2"/>
  <cols>
    <col min="1" max="1" width="5.5" customWidth="1"/>
    <col min="2" max="2" width="18.83203125" bestFit="1" customWidth="1"/>
    <col min="4" max="4" width="17.5" bestFit="1" customWidth="1"/>
  </cols>
  <sheetData>
    <row r="1" spans="1:12" s="84" customFormat="1" ht="20" x14ac:dyDescent="0.2">
      <c r="A1" s="82" t="s">
        <v>188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3" spans="1:12" x14ac:dyDescent="0.2">
      <c r="B3" s="31" t="s">
        <v>162</v>
      </c>
      <c r="C3" s="31" t="s">
        <v>94</v>
      </c>
      <c r="D3" s="31" t="s">
        <v>187</v>
      </c>
      <c r="F3" s="9" t="s">
        <v>186</v>
      </c>
      <c r="G3" s="37">
        <f ca="1">TODAY()</f>
        <v>45993</v>
      </c>
    </row>
    <row r="4" spans="1:12" x14ac:dyDescent="0.2">
      <c r="B4" s="17" t="s">
        <v>95</v>
      </c>
      <c r="C4" s="19">
        <v>42078</v>
      </c>
      <c r="D4" s="17" t="str">
        <f ca="1">DATEDIF(C4,$G$3,"Y")&amp;" ans "&amp;"et "&amp;DATEDIF(C4,$G$3,"YM")&amp;" mois"</f>
        <v>10 ans et 8 mois</v>
      </c>
    </row>
    <row r="5" spans="1:12" x14ac:dyDescent="0.2">
      <c r="B5" s="17" t="s">
        <v>96</v>
      </c>
      <c r="C5" s="19">
        <v>44764</v>
      </c>
      <c r="D5" s="17" t="str">
        <f t="shared" ref="D5:D10" ca="1" si="0">DATEDIF(C5,$G$3,"Y")&amp;" ans "&amp;"et "&amp;DATEDIF(C5,$G$3,"YM")&amp;" mois"</f>
        <v>3 ans et 4 mois</v>
      </c>
    </row>
    <row r="6" spans="1:12" x14ac:dyDescent="0.2">
      <c r="B6" s="17" t="s">
        <v>97</v>
      </c>
      <c r="C6" s="19">
        <v>40188</v>
      </c>
      <c r="D6" s="17" t="str">
        <f t="shared" ca="1" si="0"/>
        <v>15 ans et 10 mois</v>
      </c>
    </row>
    <row r="7" spans="1:12" x14ac:dyDescent="0.2">
      <c r="B7" s="17" t="s">
        <v>98</v>
      </c>
      <c r="C7" s="19">
        <v>43987</v>
      </c>
      <c r="D7" s="17" t="str">
        <f t="shared" ca="1" si="0"/>
        <v>5 ans et 5 mois</v>
      </c>
    </row>
    <row r="8" spans="1:12" x14ac:dyDescent="0.2">
      <c r="B8" s="17" t="s">
        <v>99</v>
      </c>
      <c r="C8" s="19">
        <v>44883</v>
      </c>
      <c r="D8" s="17" t="str">
        <f t="shared" ca="1" si="0"/>
        <v>3 ans et 0 mois</v>
      </c>
    </row>
    <row r="9" spans="1:12" x14ac:dyDescent="0.2">
      <c r="B9" s="17" t="s">
        <v>100</v>
      </c>
      <c r="C9" s="19">
        <v>42428</v>
      </c>
      <c r="D9" s="17" t="str">
        <f t="shared" ca="1" si="0"/>
        <v>9 ans et 9 mois</v>
      </c>
    </row>
    <row r="10" spans="1:12" x14ac:dyDescent="0.2">
      <c r="B10" s="18" t="s">
        <v>101</v>
      </c>
      <c r="C10" s="20">
        <v>45422</v>
      </c>
      <c r="D10" s="18" t="str">
        <f t="shared" ca="1" si="0"/>
        <v>1 ans et 6 mois</v>
      </c>
    </row>
  </sheetData>
  <mergeCells count="1">
    <mergeCell ref="A1:XFD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E61AD-0F44-4CAC-9BA8-699E525108A0}">
  <dimension ref="A1:L35"/>
  <sheetViews>
    <sheetView showGridLines="0" zoomScale="85" zoomScaleNormal="85" workbookViewId="0">
      <selection activeCell="G29" sqref="G29"/>
    </sheetView>
  </sheetViews>
  <sheetFormatPr baseColWidth="10" defaultRowHeight="15" x14ac:dyDescent="0.2"/>
  <cols>
    <col min="1" max="1" width="5.5" customWidth="1"/>
    <col min="2" max="2" width="16.1640625" bestFit="1" customWidth="1"/>
    <col min="3" max="3" width="12.6640625" customWidth="1"/>
    <col min="4" max="5" width="13.83203125" customWidth="1"/>
    <col min="6" max="11" width="12.1640625" customWidth="1"/>
  </cols>
  <sheetData>
    <row r="1" spans="1:12" s="84" customFormat="1" ht="20" x14ac:dyDescent="0.2">
      <c r="A1" s="82" t="s">
        <v>202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3" spans="1:12" ht="19" x14ac:dyDescent="0.2">
      <c r="B3" s="70" t="s">
        <v>203</v>
      </c>
      <c r="C3" s="71"/>
      <c r="D3" s="71"/>
      <c r="E3" s="72"/>
    </row>
    <row r="4" spans="1:12" x14ac:dyDescent="0.2">
      <c r="B4" s="73"/>
      <c r="C4" s="74"/>
      <c r="D4" s="74"/>
      <c r="E4" s="75"/>
    </row>
    <row r="5" spans="1:12" x14ac:dyDescent="0.2">
      <c r="B5" s="31" t="s">
        <v>162</v>
      </c>
      <c r="C5" s="31" t="s">
        <v>95</v>
      </c>
      <c r="D5" s="31" t="s">
        <v>96</v>
      </c>
      <c r="E5" s="31" t="s">
        <v>97</v>
      </c>
    </row>
    <row r="6" spans="1:12" x14ac:dyDescent="0.2">
      <c r="B6" s="39" t="s">
        <v>204</v>
      </c>
      <c r="C6" s="49">
        <v>1.6666666666666667</v>
      </c>
      <c r="D6" s="49">
        <v>1.6666666666666667</v>
      </c>
      <c r="E6" s="49">
        <v>1.6666666666666667</v>
      </c>
    </row>
    <row r="7" spans="1:12" ht="6" customHeight="1" x14ac:dyDescent="0.2">
      <c r="B7" s="17"/>
      <c r="C7" s="41"/>
      <c r="D7" s="41"/>
      <c r="E7" s="41"/>
    </row>
    <row r="8" spans="1:12" x14ac:dyDescent="0.2">
      <c r="B8" s="17" t="s">
        <v>189</v>
      </c>
      <c r="C8" s="41">
        <v>0.33333333333333331</v>
      </c>
      <c r="D8" s="41">
        <v>0.34375</v>
      </c>
      <c r="E8" s="41">
        <v>0.37708333333333333</v>
      </c>
    </row>
    <row r="9" spans="1:12" x14ac:dyDescent="0.2">
      <c r="B9" s="17" t="s">
        <v>190</v>
      </c>
      <c r="C9" s="41">
        <v>0.67013888888888884</v>
      </c>
      <c r="D9" s="41">
        <v>0.70833333333333337</v>
      </c>
      <c r="E9" s="41">
        <v>0.69722222222222219</v>
      </c>
    </row>
    <row r="10" spans="1:12" x14ac:dyDescent="0.2">
      <c r="B10" s="39" t="s">
        <v>199</v>
      </c>
      <c r="C10" s="43">
        <f>C9-C8</f>
        <v>0.33680555555555552</v>
      </c>
      <c r="D10" s="43">
        <f t="shared" ref="D10:E10" si="0">D9-D8</f>
        <v>0.36458333333333337</v>
      </c>
      <c r="E10" s="43">
        <f t="shared" si="0"/>
        <v>0.32013888888888886</v>
      </c>
      <c r="G10" s="45"/>
    </row>
    <row r="11" spans="1:12" x14ac:dyDescent="0.2">
      <c r="B11" s="17"/>
      <c r="C11" s="41"/>
      <c r="D11" s="41"/>
      <c r="E11" s="41"/>
    </row>
    <row r="12" spans="1:12" x14ac:dyDescent="0.2">
      <c r="B12" s="17" t="s">
        <v>191</v>
      </c>
      <c r="C12" s="41">
        <v>0.34166666666666667</v>
      </c>
      <c r="D12" s="41">
        <v>0.32430555555555557</v>
      </c>
      <c r="E12" s="41">
        <v>0.3923611111111111</v>
      </c>
    </row>
    <row r="13" spans="1:12" x14ac:dyDescent="0.2">
      <c r="B13" s="17" t="s">
        <v>192</v>
      </c>
      <c r="C13" s="41">
        <v>0.6791666666666667</v>
      </c>
      <c r="D13" s="41">
        <v>0.73750000000000004</v>
      </c>
      <c r="E13" s="41">
        <v>0.71458333333333335</v>
      </c>
    </row>
    <row r="14" spans="1:12" x14ac:dyDescent="0.2">
      <c r="B14" s="39" t="s">
        <v>199</v>
      </c>
      <c r="C14" s="43">
        <f>C13-C12</f>
        <v>0.33750000000000002</v>
      </c>
      <c r="D14" s="43">
        <f t="shared" ref="D14" si="1">D13-D12</f>
        <v>0.41319444444444448</v>
      </c>
      <c r="E14" s="43">
        <f t="shared" ref="E14" si="2">E13-E12</f>
        <v>0.32222222222222224</v>
      </c>
    </row>
    <row r="15" spans="1:12" x14ac:dyDescent="0.2">
      <c r="B15" s="17"/>
      <c r="C15" s="42"/>
      <c r="D15" s="42"/>
      <c r="E15" s="42"/>
    </row>
    <row r="16" spans="1:12" x14ac:dyDescent="0.2">
      <c r="B16" s="17" t="s">
        <v>193</v>
      </c>
      <c r="C16" s="41">
        <v>0.33541666666666664</v>
      </c>
      <c r="D16" s="41">
        <v>0.38333333333333336</v>
      </c>
      <c r="E16" s="41">
        <v>0.32361111111111113</v>
      </c>
    </row>
    <row r="17" spans="2:5" x14ac:dyDescent="0.2">
      <c r="B17" s="17" t="s">
        <v>194</v>
      </c>
      <c r="C17" s="41">
        <v>0.68194444444444446</v>
      </c>
      <c r="D17" s="41">
        <v>0.74652777777777779</v>
      </c>
      <c r="E17" s="41">
        <v>0.67291666666666672</v>
      </c>
    </row>
    <row r="18" spans="2:5" x14ac:dyDescent="0.2">
      <c r="B18" s="39" t="s">
        <v>199</v>
      </c>
      <c r="C18" s="43">
        <f>C17-C16</f>
        <v>0.34652777777777782</v>
      </c>
      <c r="D18" s="43">
        <f t="shared" ref="D18" si="3">D17-D16</f>
        <v>0.36319444444444443</v>
      </c>
      <c r="E18" s="43">
        <f t="shared" ref="E18" si="4">E17-E16</f>
        <v>0.34930555555555559</v>
      </c>
    </row>
    <row r="19" spans="2:5" x14ac:dyDescent="0.2">
      <c r="B19" s="17"/>
      <c r="C19" s="42"/>
      <c r="D19" s="42"/>
      <c r="E19" s="42"/>
    </row>
    <row r="20" spans="2:5" x14ac:dyDescent="0.2">
      <c r="B20" s="17" t="s">
        <v>195</v>
      </c>
      <c r="C20" s="41">
        <v>0.36180555555555555</v>
      </c>
      <c r="D20" s="41">
        <v>0.33194444444444443</v>
      </c>
      <c r="E20" s="41">
        <v>0.39374999999999999</v>
      </c>
    </row>
    <row r="21" spans="2:5" x14ac:dyDescent="0.2">
      <c r="B21" s="17" t="s">
        <v>196</v>
      </c>
      <c r="C21" s="41">
        <v>0.66874999999999996</v>
      </c>
      <c r="D21" s="41">
        <v>0.7416666666666667</v>
      </c>
      <c r="E21" s="41">
        <v>0.70625000000000004</v>
      </c>
    </row>
    <row r="22" spans="2:5" x14ac:dyDescent="0.2">
      <c r="B22" s="39" t="s">
        <v>199</v>
      </c>
      <c r="C22" s="43">
        <f>C21-C20</f>
        <v>0.30694444444444441</v>
      </c>
      <c r="D22" s="43">
        <f t="shared" ref="D22" si="5">D21-D20</f>
        <v>0.40972222222222227</v>
      </c>
      <c r="E22" s="43">
        <f t="shared" ref="E22" si="6">E21-E20</f>
        <v>0.31250000000000006</v>
      </c>
    </row>
    <row r="23" spans="2:5" x14ac:dyDescent="0.2">
      <c r="B23" s="17"/>
      <c r="C23" s="42"/>
      <c r="D23" s="42"/>
      <c r="E23" s="42"/>
    </row>
    <row r="24" spans="2:5" x14ac:dyDescent="0.2">
      <c r="B24" s="17" t="s">
        <v>197</v>
      </c>
      <c r="C24" s="41">
        <v>0.38750000000000001</v>
      </c>
      <c r="D24" s="41">
        <v>0.33680555555555558</v>
      </c>
      <c r="E24" s="41">
        <v>0.31874999999999998</v>
      </c>
    </row>
    <row r="25" spans="2:5" x14ac:dyDescent="0.2">
      <c r="B25" s="17" t="s">
        <v>198</v>
      </c>
      <c r="C25" s="41">
        <v>0.69722222222222219</v>
      </c>
      <c r="D25" s="41">
        <v>0.71597222222222223</v>
      </c>
      <c r="E25" s="41">
        <v>0.74861111111111112</v>
      </c>
    </row>
    <row r="26" spans="2:5" x14ac:dyDescent="0.2">
      <c r="B26" s="39" t="s">
        <v>199</v>
      </c>
      <c r="C26" s="43">
        <f>C25-C24</f>
        <v>0.30972222222222218</v>
      </c>
      <c r="D26" s="43">
        <f t="shared" ref="D26" si="7">D25-D24</f>
        <v>0.37916666666666665</v>
      </c>
      <c r="E26" s="43">
        <f t="shared" ref="E26" si="8">E25-E24</f>
        <v>0.42986111111111114</v>
      </c>
    </row>
    <row r="27" spans="2:5" x14ac:dyDescent="0.2">
      <c r="B27" s="39"/>
      <c r="C27" s="42"/>
      <c r="D27" s="42"/>
      <c r="E27" s="42"/>
    </row>
    <row r="28" spans="2:5" x14ac:dyDescent="0.2">
      <c r="B28" s="39" t="s">
        <v>200</v>
      </c>
      <c r="C28" s="50">
        <f>SUM(C10,C14,C18,C22,C26)</f>
        <v>1.6375</v>
      </c>
      <c r="D28" s="50">
        <f t="shared" ref="D28:E28" si="9">SUM(D10,D14,D18,D22,D26)</f>
        <v>1.9298611111111112</v>
      </c>
      <c r="E28" s="50">
        <f t="shared" si="9"/>
        <v>1.7340277777777779</v>
      </c>
    </row>
    <row r="29" spans="2:5" x14ac:dyDescent="0.2">
      <c r="B29" s="40" t="s">
        <v>201</v>
      </c>
      <c r="C29" s="47">
        <f>(C28-C6)*24</f>
        <v>-0.70000000000000284</v>
      </c>
      <c r="D29" s="47">
        <f t="shared" ref="D29:E29" si="10">(D28-D6)*24</f>
        <v>6.3166666666666682</v>
      </c>
      <c r="E29" s="47">
        <f t="shared" si="10"/>
        <v>1.6166666666666689</v>
      </c>
    </row>
    <row r="30" spans="2:5" x14ac:dyDescent="0.2">
      <c r="C30" s="38">
        <f>ABS(C29)/24</f>
        <v>2.9166666666666785E-2</v>
      </c>
    </row>
    <row r="35" spans="2:2" x14ac:dyDescent="0.2">
      <c r="B35" s="46">
        <v>1.6666666666666667</v>
      </c>
    </row>
  </sheetData>
  <mergeCells count="3">
    <mergeCell ref="A1:XFD1"/>
    <mergeCell ref="B3:E3"/>
    <mergeCell ref="B4:E4"/>
  </mergeCells>
  <conditionalFormatting sqref="C29:E29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0B4E3-A87E-430F-9BCC-0351D884CD86}">
  <dimension ref="A1:K12"/>
  <sheetViews>
    <sheetView showGridLines="0" zoomScale="115" zoomScaleNormal="115" workbookViewId="0">
      <selection activeCell="E21" sqref="E21"/>
    </sheetView>
  </sheetViews>
  <sheetFormatPr baseColWidth="10" defaultRowHeight="15" x14ac:dyDescent="0.2"/>
  <cols>
    <col min="1" max="1" width="5.5" customWidth="1"/>
    <col min="2" max="2" width="13.83203125" bestFit="1" customWidth="1"/>
    <col min="3" max="3" width="12.1640625" customWidth="1"/>
    <col min="4" max="4" width="0" hidden="1" customWidth="1"/>
    <col min="6" max="6" width="13.5" bestFit="1" customWidth="1"/>
    <col min="10" max="10" width="15.33203125" bestFit="1" customWidth="1"/>
  </cols>
  <sheetData>
    <row r="1" spans="1:11" s="84" customFormat="1" ht="20" x14ac:dyDescent="0.2">
      <c r="A1" s="82" t="s">
        <v>205</v>
      </c>
      <c r="B1" s="83"/>
      <c r="C1" s="83"/>
      <c r="D1" s="83"/>
      <c r="E1" s="83"/>
      <c r="F1" s="83"/>
      <c r="G1" s="83"/>
      <c r="H1" s="83"/>
      <c r="I1" s="83"/>
      <c r="J1" s="83"/>
    </row>
    <row r="3" spans="1:11" ht="19" x14ac:dyDescent="0.2">
      <c r="B3" s="85" t="s">
        <v>182</v>
      </c>
      <c r="C3" s="86"/>
      <c r="D3" s="86"/>
      <c r="E3" s="87"/>
      <c r="G3" s="85" t="s">
        <v>209</v>
      </c>
      <c r="H3" s="87"/>
    </row>
    <row r="4" spans="1:11" ht="6" customHeight="1" x14ac:dyDescent="0.2">
      <c r="B4" s="73"/>
      <c r="C4" s="74"/>
      <c r="D4" s="74"/>
      <c r="E4" s="75"/>
      <c r="G4" s="73"/>
      <c r="H4" s="75"/>
    </row>
    <row r="5" spans="1:11" x14ac:dyDescent="0.2">
      <c r="B5" s="44" t="s">
        <v>43</v>
      </c>
      <c r="C5" s="44" t="s">
        <v>207</v>
      </c>
      <c r="D5" s="44" t="s">
        <v>208</v>
      </c>
      <c r="E5" s="51" t="s">
        <v>206</v>
      </c>
      <c r="G5" s="9" t="s">
        <v>207</v>
      </c>
      <c r="H5" s="34" t="s">
        <v>210</v>
      </c>
      <c r="J5" s="31" t="s">
        <v>211</v>
      </c>
      <c r="K5" s="48">
        <v>10000</v>
      </c>
    </row>
    <row r="6" spans="1:11" x14ac:dyDescent="0.2">
      <c r="B6" s="17" t="s">
        <v>95</v>
      </c>
      <c r="C6" s="17">
        <v>5</v>
      </c>
      <c r="D6" s="17">
        <v>1500</v>
      </c>
      <c r="E6" s="54">
        <f>_xlfn.XLOOKUP(C6,$G$6:$G$10,$H$6:$H$10)*$K$5</f>
        <v>10000</v>
      </c>
      <c r="G6" s="17">
        <v>1</v>
      </c>
      <c r="H6" s="52">
        <v>0</v>
      </c>
      <c r="J6" s="25" t="s">
        <v>212</v>
      </c>
      <c r="K6" s="57">
        <f>SUM(E6:E12)</f>
        <v>42500</v>
      </c>
    </row>
    <row r="7" spans="1:11" x14ac:dyDescent="0.2">
      <c r="B7" s="17" t="s">
        <v>96</v>
      </c>
      <c r="C7" s="17">
        <v>4</v>
      </c>
      <c r="D7" s="17">
        <v>5000</v>
      </c>
      <c r="E7" s="55">
        <f t="shared" ref="E7:E12" si="0">_xlfn.XLOOKUP(C7,$G$6:$G$10,$H$6:$H$10)*$K$5</f>
        <v>7500</v>
      </c>
      <c r="F7" s="15"/>
      <c r="G7" s="17">
        <f>G6+1</f>
        <v>2</v>
      </c>
      <c r="H7" s="52">
        <v>0.25</v>
      </c>
    </row>
    <row r="8" spans="1:11" x14ac:dyDescent="0.2">
      <c r="B8" s="17" t="s">
        <v>97</v>
      </c>
      <c r="C8" s="17">
        <v>1</v>
      </c>
      <c r="D8" s="17">
        <v>2500</v>
      </c>
      <c r="E8" s="55">
        <f t="shared" si="0"/>
        <v>0</v>
      </c>
      <c r="F8" s="15"/>
      <c r="G8" s="17">
        <f t="shared" ref="G8:G10" si="1">G7+1</f>
        <v>3</v>
      </c>
      <c r="H8" s="52">
        <v>0.5</v>
      </c>
    </row>
    <row r="9" spans="1:11" x14ac:dyDescent="0.2">
      <c r="B9" s="17" t="s">
        <v>98</v>
      </c>
      <c r="C9" s="17">
        <v>2</v>
      </c>
      <c r="D9" s="17">
        <v>1000</v>
      </c>
      <c r="E9" s="55">
        <f t="shared" si="0"/>
        <v>2500</v>
      </c>
      <c r="F9" s="15"/>
      <c r="G9" s="17">
        <f t="shared" si="1"/>
        <v>4</v>
      </c>
      <c r="H9" s="52">
        <v>0.75</v>
      </c>
    </row>
    <row r="10" spans="1:11" x14ac:dyDescent="0.2">
      <c r="B10" s="17" t="s">
        <v>99</v>
      </c>
      <c r="C10" s="17">
        <v>3</v>
      </c>
      <c r="D10" s="17">
        <v>10000</v>
      </c>
      <c r="E10" s="55">
        <f t="shared" si="0"/>
        <v>5000</v>
      </c>
      <c r="F10" s="15"/>
      <c r="G10" s="18">
        <f t="shared" si="1"/>
        <v>5</v>
      </c>
      <c r="H10" s="53">
        <v>1</v>
      </c>
    </row>
    <row r="11" spans="1:11" x14ac:dyDescent="0.2">
      <c r="B11" s="17" t="s">
        <v>100</v>
      </c>
      <c r="C11" s="17">
        <v>4</v>
      </c>
      <c r="D11" s="17">
        <v>3000</v>
      </c>
      <c r="E11" s="55">
        <f t="shared" si="0"/>
        <v>7500</v>
      </c>
      <c r="K11" t="s">
        <v>0</v>
      </c>
    </row>
    <row r="12" spans="1:11" x14ac:dyDescent="0.2">
      <c r="B12" s="18" t="s">
        <v>101</v>
      </c>
      <c r="C12" s="18">
        <v>5</v>
      </c>
      <c r="D12" s="18">
        <v>2000</v>
      </c>
      <c r="E12" s="56">
        <f t="shared" si="0"/>
        <v>10000</v>
      </c>
    </row>
  </sheetData>
  <mergeCells count="5">
    <mergeCell ref="A1:XFD1"/>
    <mergeCell ref="B3:E3"/>
    <mergeCell ref="B4:E4"/>
    <mergeCell ref="G3:H3"/>
    <mergeCell ref="G4:H4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Miam !</vt:lpstr>
      <vt:lpstr>Like )</vt:lpstr>
      <vt:lpstr>Miam</vt:lpstr>
      <vt:lpstr>Menu</vt:lpstr>
      <vt:lpstr>Like</vt:lpstr>
      <vt:lpstr>Congés</vt:lpstr>
      <vt:lpstr>Ancienneté</vt:lpstr>
      <vt:lpstr>Heures</vt:lpstr>
      <vt:lpstr>Primes</vt:lpstr>
      <vt:lpstr>Recrutement</vt:lpstr>
      <vt:lpstr>Dynamique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Apprenant Morpheus</cp:lastModifiedBy>
  <dcterms:created xsi:type="dcterms:W3CDTF">2025-09-29T16:53:21Z</dcterms:created>
  <dcterms:modified xsi:type="dcterms:W3CDTF">2025-12-02T09:31:13Z</dcterms:modified>
</cp:coreProperties>
</file>