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2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Utilisateur\Downloads\"/>
    </mc:Choice>
  </mc:AlternateContent>
  <xr:revisionPtr revIDLastSave="0" documentId="13_ncr:1_{3C225878-D3BF-4834-888C-E415D9C60450}" xr6:coauthVersionLast="47" xr6:coauthVersionMax="47" xr10:uidLastSave="{00000000-0000-0000-0000-000000000000}"/>
  <bookViews>
    <workbookView xWindow="-108" yWindow="-108" windowWidth="23256" windowHeight="12456" activeTab="3" xr2:uid="{0D8E21D8-2B81-415E-A41A-F0F06ECFF9DA}"/>
  </bookViews>
  <sheets>
    <sheet name="Clients Bruts" sheetId="4" r:id="rId1"/>
    <sheet name="Tableau de bord" sheetId="5" r:id="rId2"/>
    <sheet name="Clients" sheetId="1" r:id="rId3"/>
    <sheet name="Tableau de Bord Final" sheetId="2" r:id="rId4"/>
  </sheets>
  <definedNames>
    <definedName name="_xlnm._FilterDatabase" localSheetId="2" hidden="1">'Clients'!$B$3:$H$52</definedName>
    <definedName name="_xlnm._FilterDatabase" localSheetId="0" hidden="1">'Clients Bruts'!$B$3:$H$52</definedName>
  </definedNames>
  <calcPr calcId="191029"/>
  <pivotCaches>
    <pivotCache cacheId="0" r:id="rId5"/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5" l="1"/>
  <c r="C11" i="5" s="1"/>
  <c r="C9" i="5" a="1"/>
  <c r="C9" i="5" s="1"/>
  <c r="C11" i="2" a="1"/>
  <c r="C11" i="2" s="1"/>
  <c r="C8" i="5"/>
  <c r="C7" i="5"/>
  <c r="C5" i="5"/>
  <c r="C4" i="5"/>
  <c r="C3" i="5"/>
  <c r="K5" i="4" a="1"/>
  <c r="K5" i="4" s="1"/>
  <c r="N4" i="4" a="1"/>
  <c r="N4" i="4" s="1"/>
  <c r="L4" i="4" a="1"/>
  <c r="L4" i="4" s="1"/>
  <c r="C5" i="2"/>
  <c r="C7" i="2"/>
  <c r="C6" i="2"/>
  <c r="C12" i="2"/>
  <c r="C13" i="2" s="1"/>
  <c r="C10" i="2"/>
  <c r="C9" i="2"/>
  <c r="K5" i="1" a="1"/>
  <c r="K5" i="1" s="1"/>
  <c r="C6" i="5" l="1"/>
  <c r="C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<sst xmlns="http://schemas.openxmlformats.org/spreadsheetml/2006/main" count="596" uniqueCount="166">
  <si>
    <t>Email</t>
  </si>
  <si>
    <t>Téléphone</t>
  </si>
  <si>
    <t>Date Ajout</t>
  </si>
  <si>
    <t>Statut</t>
  </si>
  <si>
    <t>Montant HT</t>
  </si>
  <si>
    <t>Région</t>
  </si>
  <si>
    <t>Dupont Jean</t>
  </si>
  <si>
    <t>jean.dupont@email.com</t>
  </si>
  <si>
    <t>06 12 34 56 78</t>
  </si>
  <si>
    <t>Actif</t>
  </si>
  <si>
    <t>Île-de-France</t>
  </si>
  <si>
    <t>Martin Sophie</t>
  </si>
  <si>
    <t>sophie.martin@email.com</t>
  </si>
  <si>
    <t>06 23 45 67 89</t>
  </si>
  <si>
    <t>Provence</t>
  </si>
  <si>
    <t>Bernard Pierre</t>
  </si>
  <si>
    <t>pierre.bernard@email.com</t>
  </si>
  <si>
    <t>06 34 56 78 90</t>
  </si>
  <si>
    <t>Inactif</t>
  </si>
  <si>
    <t>Rhône-Alpes</t>
  </si>
  <si>
    <t>Leclerc Marie</t>
  </si>
  <si>
    <t>marie.leclerc@email.com</t>
  </si>
  <si>
    <t>06 45 67 89 01</t>
  </si>
  <si>
    <t>Moreau Laurent</t>
  </si>
  <si>
    <t>laurent.moreau@email.com</t>
  </si>
  <si>
    <t>06 56 78 90 12</t>
  </si>
  <si>
    <t>Prospect</t>
  </si>
  <si>
    <t>Aquitaine</t>
  </si>
  <si>
    <t>Gauthier Anne</t>
  </si>
  <si>
    <t>anne.gauthier@email.com</t>
  </si>
  <si>
    <t>06 67 89 01 23</t>
  </si>
  <si>
    <t>Bretagne</t>
  </si>
  <si>
    <t>Lefevre Nicolas</t>
  </si>
  <si>
    <t>nicolas.lefevre@email.com</t>
  </si>
  <si>
    <t>06 78 90 12 34</t>
  </si>
  <si>
    <t>Alsace</t>
  </si>
  <si>
    <t>Richard Claudine</t>
  </si>
  <si>
    <t>claudine.richard@email.com</t>
  </si>
  <si>
    <t>06 89 01 23 45</t>
  </si>
  <si>
    <t>Bourgogne</t>
  </si>
  <si>
    <t>Petit Valérie</t>
  </si>
  <si>
    <t>valerie.petit@email.com</t>
  </si>
  <si>
    <t>06 90 12 34 56</t>
  </si>
  <si>
    <t>Durand Georges</t>
  </si>
  <si>
    <t>georges.durand@email.com</t>
  </si>
  <si>
    <t>06 01 23 45 67</t>
  </si>
  <si>
    <t>Lefebvre Isabelle</t>
  </si>
  <si>
    <t>isabelle.lefebvre@email.com</t>
  </si>
  <si>
    <t>Fournier Marc</t>
  </si>
  <si>
    <t>marc.fournier@email.com</t>
  </si>
  <si>
    <t>Garcia Elena</t>
  </si>
  <si>
    <t>elena.garcia@email.com</t>
  </si>
  <si>
    <t>Catalogne</t>
  </si>
  <si>
    <t>Blanc Jacques</t>
  </si>
  <si>
    <t>jacques.blanc@email.com</t>
  </si>
  <si>
    <t>Auvergne</t>
  </si>
  <si>
    <t>Deschamps Sylvie</t>
  </si>
  <si>
    <t>sylvie.deschamps@email.com</t>
  </si>
  <si>
    <t>Renard Thomas</t>
  </si>
  <si>
    <t>thomas.renard@email.com</t>
  </si>
  <si>
    <t>Fontaine Christine</t>
  </si>
  <si>
    <t>christine.fontaine@email.com</t>
  </si>
  <si>
    <t>Languedoc</t>
  </si>
  <si>
    <t>Arnaud Yannick</t>
  </si>
  <si>
    <t>yannick.arnaud@email.com</t>
  </si>
  <si>
    <t>Vincent Nathalie</t>
  </si>
  <si>
    <t>nathalie.vincent@email.com</t>
  </si>
  <si>
    <t>Lefèvre Robert</t>
  </si>
  <si>
    <t>robert.lefevre@email.com</t>
  </si>
  <si>
    <t>Rousseau Christophe</t>
  </si>
  <si>
    <t>christophe.rousseau@email.com</t>
  </si>
  <si>
    <t>06 12 45 67 89</t>
  </si>
  <si>
    <t>Côte-d'Or</t>
  </si>
  <si>
    <t>Mercier Sandrine</t>
  </si>
  <si>
    <t>sandrine.mercier@email.com</t>
  </si>
  <si>
    <t>06 23 56 78 90</t>
  </si>
  <si>
    <t>Gérard Michaël</t>
  </si>
  <si>
    <t>michael.gerard@email.com</t>
  </si>
  <si>
    <t>06 34 67 89 01</t>
  </si>
  <si>
    <t>Lamy Béatrice</t>
  </si>
  <si>
    <t>beatrice.lamy@email.com</t>
  </si>
  <si>
    <t>06 45 78 90 12</t>
  </si>
  <si>
    <t>Lemoine Denis</t>
  </si>
  <si>
    <t>denis.lemoine@email.com</t>
  </si>
  <si>
    <t>06 56 89 01 23</t>
  </si>
  <si>
    <t>Barbier Valérian</t>
  </si>
  <si>
    <t>valerian.barbier@email.com</t>
  </si>
  <si>
    <t>06 67 90 12 34</t>
  </si>
  <si>
    <t>Lacroix Fabienne</t>
  </si>
  <si>
    <t>fabienne.lacroix@email.com</t>
  </si>
  <si>
    <t>06 78 01 23 45</t>
  </si>
  <si>
    <t>Bourgois Henri</t>
  </si>
  <si>
    <t>henri.bourgois@email.com</t>
  </si>
  <si>
    <t>06 89 12 34 56</t>
  </si>
  <si>
    <t>Delorme Véronique</t>
  </si>
  <si>
    <t>veronique.delorme@email.com</t>
  </si>
  <si>
    <t>06 90 23 45 67</t>
  </si>
  <si>
    <t>Marchand Grégoire</t>
  </si>
  <si>
    <t>gregoire.marchand@email.com</t>
  </si>
  <si>
    <t>06 01 34 56 78</t>
  </si>
  <si>
    <t>Gautier Margot</t>
  </si>
  <si>
    <t>margot.gautier@email.com</t>
  </si>
  <si>
    <t>Bailly Simon</t>
  </si>
  <si>
    <t>simon.bailly@email.com</t>
  </si>
  <si>
    <t>Delaunay Patricia</t>
  </si>
  <si>
    <t>patricia.delaunay@email.com</t>
  </si>
  <si>
    <t>Lemaire Fabrice</t>
  </si>
  <si>
    <t>fabrice.lemaire@email.com</t>
  </si>
  <si>
    <t>Maillard Joëlle</t>
  </si>
  <si>
    <t>joelle.maillard@email.com</t>
  </si>
  <si>
    <t>Hubert Dominique</t>
  </si>
  <si>
    <t>dominique.hubert@email.com</t>
  </si>
  <si>
    <t>Dufour Arnaud</t>
  </si>
  <si>
    <t>arnaud.dufour@email.com</t>
  </si>
  <si>
    <t>Leroy Martine</t>
  </si>
  <si>
    <t>martine.leroy@email.com</t>
  </si>
  <si>
    <t>Fabre Emmanuel</t>
  </si>
  <si>
    <t>emmanuel.fabre@email.com</t>
  </si>
  <si>
    <t>Renault Évelyne</t>
  </si>
  <si>
    <t>evelyne.renault@email.com</t>
  </si>
  <si>
    <t>Duval Sébastien</t>
  </si>
  <si>
    <t>sebastien.duval@email.com</t>
  </si>
  <si>
    <t>Lefèvre Camille</t>
  </si>
  <si>
    <t>camille.lefevre@email.com</t>
  </si>
  <si>
    <t>Poulain Aurélien</t>
  </si>
  <si>
    <t>aurelien.poulain@email.com</t>
  </si>
  <si>
    <t>Goncalves Rita</t>
  </si>
  <si>
    <t>rita.goncalves@email.com</t>
  </si>
  <si>
    <t>Brun Olivier</t>
  </si>
  <si>
    <t>olivier.brun@email.com</t>
  </si>
  <si>
    <t>Seguin Madeleine</t>
  </si>
  <si>
    <t>madeleine.seguin@email.com</t>
  </si>
  <si>
    <t>Leclercq Quentin</t>
  </si>
  <si>
    <t>quentin.leclercq@email.com</t>
  </si>
  <si>
    <t>Beaumont Jeanne</t>
  </si>
  <si>
    <t>jeanne.beaumont@email.com</t>
  </si>
  <si>
    <t>Simonin Raphaël</t>
  </si>
  <si>
    <t>raphael.simonin@email.com</t>
  </si>
  <si>
    <t>Nombre de Clients</t>
  </si>
  <si>
    <t>Nombre de Clients Actifs</t>
  </si>
  <si>
    <t>Total des Ventes</t>
  </si>
  <si>
    <t>Montant moyen des transactions</t>
  </si>
  <si>
    <t>Montant médian des transactions</t>
  </si>
  <si>
    <t>Plus gros client</t>
  </si>
  <si>
    <t>Statistiques Clés</t>
  </si>
  <si>
    <t>Client</t>
  </si>
  <si>
    <t>Nombre de Prospects</t>
  </si>
  <si>
    <t>Proportion d'Actifs</t>
  </si>
  <si>
    <t>Région :</t>
  </si>
  <si>
    <t>Plus grosse transaction</t>
  </si>
  <si>
    <t>France</t>
  </si>
  <si>
    <t>Mois</t>
  </si>
  <si>
    <t>Travailler une Base de données : Base de Clientèle 2025</t>
  </si>
  <si>
    <t>Somme de Montant HT</t>
  </si>
  <si>
    <t>Étiquettes de lignes</t>
  </si>
  <si>
    <t>Total général</t>
  </si>
  <si>
    <t>févr</t>
  </si>
  <si>
    <t>avr</t>
  </si>
  <si>
    <t>juin</t>
  </si>
  <si>
    <t>août</t>
  </si>
  <si>
    <t>sept</t>
  </si>
  <si>
    <t>mai</t>
  </si>
  <si>
    <t>juil</t>
  </si>
  <si>
    <t>mars</t>
  </si>
  <si>
    <t>janv</t>
  </si>
  <si>
    <t>Ventes (HT)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</si>
</sst>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_€_-;\-* #,##0\ _€_-;_-* &quot;-&quot;\ _€_-;_-@_-"/>
    <numFmt numFmtId="165" formatCode="#,##0_ ;\-#,##0\ 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5"/>
      <color rgb="FFFFFFFF"/>
      <name val="Calibri"/>
      <family val="2"/>
    </font>
    <font>
      <i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518B"/>
        <bgColor theme="4"/>
      </patternFill>
    </fill>
    <fill>
      <patternFill patternType="solid">
        <fgColor rgb="FF162E4A"/>
        <bgColor rgb="FF102136"/>
      </patternFill>
    </fill>
    <fill>
      <patternFill patternType="solid">
        <fgColor rgb="FF002060"/>
        <bgColor theme="4"/>
      </patternFill>
    </fill>
    <fill>
      <patternFill patternType="solid">
        <fgColor theme="3" tint="0.89999084444715716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4" xfId="0" applyBorder="1" applyAlignment="1">
      <alignment horizontal="center"/>
    </xf>
    <xf numFmtId="14" fontId="0" fillId="0" borderId="4" xfId="0" applyNumberFormat="1" applyBorder="1" applyAlignment="1">
      <alignment horizontal="center"/>
    </xf>
    <xf numFmtId="0" fontId="2" fillId="2" borderId="2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2" fillId="2" borderId="8" xfId="0" applyFont="1" applyFill="1" applyBorder="1" applyAlignment="1">
      <alignment horizontal="center" vertical="top"/>
    </xf>
    <xf numFmtId="9" fontId="0" fillId="0" borderId="4" xfId="1" applyFont="1" applyBorder="1"/>
    <xf numFmtId="0" fontId="2" fillId="2" borderId="6" xfId="0" applyFont="1" applyFill="1" applyBorder="1" applyAlignment="1">
      <alignment vertical="top"/>
    </xf>
    <xf numFmtId="0" fontId="2" fillId="2" borderId="7" xfId="0" applyFont="1" applyFill="1" applyBorder="1" applyAlignment="1">
      <alignment vertical="top"/>
    </xf>
    <xf numFmtId="0" fontId="0" fillId="0" borderId="7" xfId="0" applyBorder="1"/>
    <xf numFmtId="0" fontId="2" fillId="4" borderId="3" xfId="0" applyFont="1" applyFill="1" applyBorder="1" applyAlignment="1">
      <alignment vertical="top"/>
    </xf>
    <xf numFmtId="0" fontId="0" fillId="0" borderId="2" xfId="0" applyBorder="1"/>
    <xf numFmtId="0" fontId="0" fillId="0" borderId="8" xfId="0" applyBorder="1"/>
    <xf numFmtId="0" fontId="0" fillId="0" borderId="6" xfId="0" applyBorder="1"/>
    <xf numFmtId="0" fontId="0" fillId="5" borderId="4" xfId="0" applyFill="1" applyBorder="1"/>
    <xf numFmtId="0" fontId="0" fillId="5" borderId="5" xfId="0" applyFill="1" applyBorder="1"/>
    <xf numFmtId="0" fontId="0" fillId="5" borderId="1" xfId="0" applyFill="1" applyBorder="1"/>
    <xf numFmtId="0" fontId="2" fillId="2" borderId="4" xfId="0" applyFont="1" applyFill="1" applyBorder="1" applyAlignment="1">
      <alignment horizontal="center" vertical="top"/>
    </xf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1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9" fontId="0" fillId="0" borderId="4" xfId="1" applyFont="1" applyBorder="1" applyAlignment="1">
      <alignment horizontal="right" vertical="center"/>
    </xf>
    <xf numFmtId="165" fontId="0" fillId="0" borderId="4" xfId="0" applyNumberForma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5" borderId="9" xfId="0" applyFill="1" applyBorder="1"/>
    <xf numFmtId="0" fontId="0" fillId="5" borderId="2" xfId="0" applyFill="1" applyBorder="1"/>
    <xf numFmtId="0" fontId="0" fillId="5" borderId="10" xfId="0" applyFill="1" applyBorder="1"/>
    <xf numFmtId="0" fontId="0" fillId="0" borderId="3" xfId="0" applyBorder="1"/>
    <xf numFmtId="0" fontId="0" fillId="0" borderId="15" xfId="0" applyBorder="1"/>
    <xf numFmtId="0" fontId="0" fillId="0" borderId="15" xfId="0" applyBorder="1" applyAlignment="1">
      <alignment horizontal="center"/>
    </xf>
    <xf numFmtId="14" fontId="0" fillId="0" borderId="15" xfId="0" applyNumberFormat="1" applyBorder="1" applyAlignment="1">
      <alignment horizontal="center"/>
    </xf>
    <xf numFmtId="0" fontId="0" fillId="0" borderId="16" xfId="0" applyBorder="1"/>
    <xf numFmtId="0" fontId="0" fillId="0" borderId="16" xfId="0" applyBorder="1" applyAlignment="1">
      <alignment horizontal="center"/>
    </xf>
    <xf numFmtId="14" fontId="0" fillId="0" borderId="16" xfId="0" applyNumberFormat="1" applyBorder="1" applyAlignment="1">
      <alignment horizontal="center"/>
    </xf>
    <xf numFmtId="0" fontId="0" fillId="0" borderId="12" xfId="0" applyBorder="1"/>
    <xf numFmtId="0" fontId="0" fillId="0" borderId="14" xfId="0" applyBorder="1"/>
    <xf numFmtId="0" fontId="0" fillId="0" borderId="11" xfId="0" applyBorder="1"/>
    <xf numFmtId="0" fontId="0" fillId="0" borderId="13" xfId="0" applyBorder="1"/>
    <xf numFmtId="0" fontId="3" fillId="3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2" fillId="2" borderId="6" xfId="0" applyFont="1" applyFill="1" applyBorder="1" applyAlignment="1">
      <alignment horizontal="center" vertical="top"/>
    </xf>
    <xf numFmtId="0" fontId="2" fillId="2" borderId="7" xfId="0" applyFont="1" applyFill="1" applyBorder="1" applyAlignment="1">
      <alignment horizontal="center" vertical="top"/>
    </xf>
    <xf numFmtId="0" fontId="4" fillId="0" borderId="0" xfId="0" applyFont="1"/>
    <xf numFmtId="0" fontId="0" fillId="0" borderId="0" xfId="0" applyFont="1"/>
    <xf numFmtId="0" fontId="0" fillId="0" borderId="0" xfId="0" applyNumberFormat="1"/>
  </cellXfs>
  <cellStyles count="2">
    <cellStyle name="Normal" xfId="0" builtinId="0"/>
    <cellStyle name="Pourcentage" xfId="1" builtinId="5"/>
  </cellStyles>
  <dxfs count="22"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border diagonalUp="0" diagonalDown="0">
        <left style="thin">
          <color indexed="64"/>
        </left>
        <right/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fill>
        <patternFill patternType="solid">
          <fgColor theme="4"/>
          <bgColor rgb="FF00518B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rgb="FF00000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rgb="FF000000"/>
        </left>
        <right style="thin">
          <color rgb="FF000000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rgb="FF000000"/>
        </right>
        <top/>
        <bottom/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fill>
        <patternFill patternType="solid">
          <fgColor theme="4"/>
          <bgColor rgb="FF00518B"/>
        </patternFill>
      </fill>
      <alignment horizontal="center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[Base de Données Clientèle.xlsx]Tableau de bord!Tableau croisé dynamique10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'Tableau de bord'!$C$16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'Tableau de bord'!$B$17:$B$28</c:f>
              <c:strCache>
                <c:ptCount val="11"/>
                <c:pt idx="0">
                  <c:v>Alsace</c:v>
                </c:pt>
                <c:pt idx="1">
                  <c:v>Aquitaine</c:v>
                </c:pt>
                <c:pt idx="2">
                  <c:v>Auvergne</c:v>
                </c:pt>
                <c:pt idx="3">
                  <c:v>Bourgogne</c:v>
                </c:pt>
                <c:pt idx="4">
                  <c:v>Bretagne</c:v>
                </c:pt>
                <c:pt idx="5">
                  <c:v>Catalogne</c:v>
                </c:pt>
                <c:pt idx="6">
                  <c:v>Côte-d'Or</c:v>
                </c:pt>
                <c:pt idx="7">
                  <c:v>Île-de-France</c:v>
                </c:pt>
                <c:pt idx="8">
                  <c:v>Languedoc</c:v>
                </c:pt>
                <c:pt idx="9">
                  <c:v>Provence</c:v>
                </c:pt>
                <c:pt idx="10">
                  <c:v>Rhône-Alpes</c:v>
                </c:pt>
              </c:strCache>
            </c:strRef>
          </c:cat>
          <c:val>
            <c:numRef>
              <c:f>'Tableau de bord'!$C$17:$C$28</c:f>
              <c:numCache>
                <c:formatCode>General</c:formatCode>
                <c:ptCount val="11"/>
                <c:pt idx="0">
                  <c:v>6600</c:v>
                </c:pt>
                <c:pt idx="1">
                  <c:v>6950</c:v>
                </c:pt>
                <c:pt idx="2">
                  <c:v>8250</c:v>
                </c:pt>
                <c:pt idx="3">
                  <c:v>1200</c:v>
                </c:pt>
                <c:pt idx="4">
                  <c:v>4770</c:v>
                </c:pt>
                <c:pt idx="5">
                  <c:v>400</c:v>
                </c:pt>
                <c:pt idx="6">
                  <c:v>2400</c:v>
                </c:pt>
                <c:pt idx="7">
                  <c:v>32100</c:v>
                </c:pt>
                <c:pt idx="8">
                  <c:v>3600</c:v>
                </c:pt>
                <c:pt idx="9">
                  <c:v>10950</c:v>
                </c:pt>
                <c:pt idx="10">
                  <c:v>4330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63-45ED-9BFF-CCC9630CD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6314879"/>
        <c:axId val="1346316319"/>
      </c:barChart>
      <c:catAx>
        <c:axId val="1346314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6316319"/>
        <c:crosses val="autoZero"/>
        <c:auto val="1"/>
        <c:lblAlgn val="ctr"/>
        <c:lblOffset val="100"/>
        <c:noMultiLvlLbl val="0"/>
      </c:catAx>
      <c:valAx>
        <c:axId val="1346316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6314879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[Base de Données Clientèle.xlsx]Tableau de bord!Tableau croisé dynamique11</c:name>
    <c:fmtId val="3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'Tableau de bord'!$J$4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'Tableau de bord'!$I$5:$I$14</c:f>
              <c:strCache>
                <c:ptCount val="9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</c:v>
                </c:pt>
                <c:pt idx="7">
                  <c:v>août</c:v>
                </c:pt>
                <c:pt idx="8">
                  <c:v>sept</c:v>
                </c:pt>
              </c:strCache>
            </c:strRef>
          </c:cat>
          <c:val>
            <c:numRef>
              <c:f>'Tableau de bord'!$J$5:$J$14</c:f>
              <c:numCache>
                <c:formatCode>General</c:formatCode>
                <c:ptCount val="9"/>
                <c:pt idx="0">
                  <c:v>1500</c:v>
                </c:pt>
                <c:pt idx="1">
                  <c:v>3200</c:v>
                </c:pt>
                <c:pt idx="2">
                  <c:v>6300</c:v>
                </c:pt>
                <c:pt idx="3">
                  <c:v>1950</c:v>
                </c:pt>
                <c:pt idx="4">
                  <c:v>2900</c:v>
                </c:pt>
                <c:pt idx="5">
                  <c:v>3100</c:v>
                </c:pt>
                <c:pt idx="6">
                  <c:v>4050</c:v>
                </c:pt>
                <c:pt idx="7">
                  <c:v>3000</c:v>
                </c:pt>
                <c:pt idx="8">
                  <c:v>6100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0E-4BBD-9AD0-17EC00B30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99936991"/>
        <c:axId val="1346313919"/>
      </c:barChart>
      <c:catAx>
        <c:axId val="1199936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6313919"/>
        <c:crosses val="autoZero"/>
        <c:auto val="1"/>
        <c:lblAlgn val="ctr"/>
        <c:lblOffset val="100"/>
        <c:noMultiLvlLbl val="0"/>
      </c:catAx>
      <c:valAx>
        <c:axId val="13463139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99936991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[Base de Données Clientèle.xlsx]Tableau de Bord Final!Tableau croisé dynamique6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'Tableau de Bord Final'!$C$21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'Tableau de Bord Final'!$B$22:$B$31</c:f>
              <c:strCache>
                <c:ptCount val="9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</c:v>
                </c:pt>
                <c:pt idx="7">
                  <c:v>août</c:v>
                </c:pt>
                <c:pt idx="8">
                  <c:v>sept</c:v>
                </c:pt>
              </c:strCache>
            </c:strRef>
          </c:cat>
          <c:val>
            <c:numRef>
              <c:f>'Tableau de Bord Final'!$C$22:$C$31</c:f>
              <c:numCache>
                <c:formatCode>_-* #\ ##0\ _€_-;\-* #\ ##0\ _€_-;_-* "-"\ _€_-;_-@_-</c:formatCode>
                <c:ptCount val="9"/>
                <c:pt idx="0">
                  <c:v>1500</c:v>
                </c:pt>
                <c:pt idx="1">
                  <c:v>3200</c:v>
                </c:pt>
                <c:pt idx="2">
                  <c:v>6300</c:v>
                </c:pt>
                <c:pt idx="3">
                  <c:v>1950</c:v>
                </c:pt>
                <c:pt idx="4">
                  <c:v>2900</c:v>
                </c:pt>
                <c:pt idx="5">
                  <c:v>3100</c:v>
                </c:pt>
                <c:pt idx="6">
                  <c:v>4050</c:v>
                </c:pt>
                <c:pt idx="7">
                  <c:v>3000</c:v>
                </c:pt>
                <c:pt idx="8">
                  <c:v>6100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D3-4043-94ED-489141E9B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6091295"/>
        <c:axId val="1766092255"/>
      </c:barChart>
      <c:catAx>
        <c:axId val="1766091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6092255"/>
        <c:crosses val="autoZero"/>
        <c:auto val="1"/>
        <c:lblAlgn val="ctr"/>
        <c:lblOffset val="100"/>
        <c:noMultiLvlLbl val="0"/>
      </c:catAx>
      <c:valAx>
        <c:axId val="1766092255"/>
        <c:scaling>
          <c:orientation val="minMax"/>
        </c:scaling>
        <c:delete val="0"/>
        <c:axPos val="l"/>
        <c:numFmt formatCode="_-* #\ ##0\ _€_-;\-* #\ ##0\ _€_-;_-* &quot;-&quot;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60912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119743</xdr:colOff>
      <xdr:row>17</xdr:row>
      <xdr:rowOff>88175</xdr:rowOff>
    </xdr:from>
    <xdr:to>
      <xdr:col>9</xdr:col>
      <xdr:colOff>630283</xdr:colOff>
      <xdr:row>32</xdr:row>
      <xdr:rowOff>88175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F0A430F6-7E59-9384-BD36-E94C9D55DB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359229</xdr:colOff>
      <xdr:row>1</xdr:row>
      <xdr:rowOff>10887</xdr:rowOff>
    </xdr:from>
    <xdr:to>
      <xdr:col>14</xdr:col>
      <xdr:colOff>642257</xdr:colOff>
      <xdr:row>10</xdr:row>
      <xdr:rowOff>152401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92A38BA6-EEDA-4F7E-8A14-CE0D48B755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672353</xdr:colOff>
      <xdr:row>18</xdr:row>
      <xdr:rowOff>0</xdr:rowOff>
    </xdr:from>
    <xdr:to>
      <xdr:col>9</xdr:col>
      <xdr:colOff>360830</xdr:colOff>
      <xdr:row>32</xdr:row>
      <xdr:rowOff>179293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7770629B-6A51-1FA1-1373-C55285FC77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tilisateur" refreshedDate="46020.723530208335" createdVersion="8" refreshedVersion="8" minRefreshableVersion="3" recordCount="49" xr:uid="{B68A8DAB-16CF-40CD-89B2-D6E106F32EBC}">
  <cacheSource type="worksheet">
    <worksheetSource name="Tableau1"/>
  </cacheSource>
  <cacheFields count="9">
    <cacheField name="Client" numFmtId="0">
      <sharedItems/>
    </cacheField>
    <cacheField name="Email" numFmtId="0">
      <sharedItems/>
    </cacheField>
    <cacheField name="Téléphone" numFmtId="0">
      <sharedItems/>
    </cacheField>
    <cacheField name="Date Ajout" numFmtId="14">
      <sharedItems containsSemiMixedTypes="0" containsNonDate="0" containsDate="1" containsString="0" minDate="2025-01-15T00:00:00" maxDate="2025-10-02T00:00:00" count="49">
        <d v="2025-01-15T00:00:00"/>
        <d v="2025-01-18T00:00:00"/>
        <d v="2025-01-20T00:00:00"/>
        <d v="2025-02-01T00:00:00"/>
        <d v="2025-02-05T00:00:00"/>
        <d v="2025-02-10T00:00:00"/>
        <d v="2025-02-15T00:00:00"/>
        <d v="2025-02-20T00:00:00"/>
        <d v="2025-03-01T00:00:00"/>
        <d v="2025-03-05T00:00:00"/>
        <d v="2025-03-10T00:00:00"/>
        <d v="2025-03-15T00:00:00"/>
        <d v="2025-03-20T00:00:00"/>
        <d v="2025-04-01T00:00:00"/>
        <d v="2025-04-05T00:00:00"/>
        <d v="2025-04-10T00:00:00"/>
        <d v="2025-04-15T00:00:00"/>
        <d v="2025-04-20T00:00:00"/>
        <d v="2025-05-01T00:00:00"/>
        <d v="2025-05-05T00:00:00"/>
        <d v="2025-05-10T00:00:00"/>
        <d v="2025-05-15T00:00:00"/>
        <d v="2025-05-20T00:00:00"/>
        <d v="2025-05-25T00:00:00"/>
        <d v="2025-06-01T00:00:00"/>
        <d v="2025-06-05T00:00:00"/>
        <d v="2025-06-10T00:00:00"/>
        <d v="2025-06-15T00:00:00"/>
        <d v="2025-06-20T00:00:00"/>
        <d v="2025-06-25T00:00:00"/>
        <d v="2025-07-01T00:00:00"/>
        <d v="2025-07-05T00:00:00"/>
        <d v="2025-07-10T00:00:00"/>
        <d v="2025-07-15T00:00:00"/>
        <d v="2025-07-20T00:00:00"/>
        <d v="2025-07-25T00:00:00"/>
        <d v="2025-08-01T00:00:00"/>
        <d v="2025-08-05T00:00:00"/>
        <d v="2025-08-10T00:00:00"/>
        <d v="2025-08-15T00:00:00"/>
        <d v="2025-08-20T00:00:00"/>
        <d v="2025-08-25T00:00:00"/>
        <d v="2025-09-01T00:00:00"/>
        <d v="2025-09-05T00:00:00"/>
        <d v="2025-09-10T00:00:00"/>
        <d v="2025-09-15T00:00:00"/>
        <d v="2025-09-20T00:00:00"/>
        <d v="2025-09-25T00:00:00"/>
        <d v="2025-10-01T00:00:00"/>
      </sharedItems>
      <fieldGroup par="8"/>
    </cacheField>
    <cacheField name="Statut" numFmtId="0">
      <sharedItems/>
    </cacheField>
    <cacheField name="Montant HT" numFmtId="0">
      <sharedItems containsSemiMixedTypes="0" containsString="0" containsNumber="1" containsInteger="1" minValue="0" maxValue="3500"/>
    </cacheField>
    <cacheField name="Région" numFmtId="0">
      <sharedItems count="11">
        <s v="Île-de-France"/>
        <s v="Provence"/>
        <s v="Rhône-Alpes"/>
        <s v="Aquitaine"/>
        <s v="Bretagne"/>
        <s v="Alsace"/>
        <s v="Bourgogne"/>
        <s v="Catalogne"/>
        <s v="Auvergne"/>
        <s v="Languedoc"/>
        <s v="Côte-d'Or"/>
      </sharedItems>
    </cacheField>
    <cacheField name="Jours (Date Ajout)" numFmtId="0" databaseField="0">
      <fieldGroup base="3">
        <rangePr groupBy="days" startDate="2025-01-15T00:00:00" endDate="2025-10-02T00:00:00"/>
        <groupItems count="368">
          <s v="&lt;15/01/2025"/>
          <s v="01-janv"/>
          <s v="02-janv"/>
          <s v="03-janv"/>
          <s v="04-janv"/>
          <s v="05-janv"/>
          <s v="06-janv"/>
          <s v="07-janv"/>
          <s v="08-janv"/>
          <s v="09-janv"/>
          <s v="10-janv"/>
          <s v="11-janv"/>
          <s v="12-janv"/>
          <s v="13-janv"/>
          <s v="14-janv"/>
          <s v="15-janv"/>
          <s v="16-janv"/>
          <s v="17-janv"/>
          <s v="18-janv"/>
          <s v="19-janv"/>
          <s v="20-janv"/>
          <s v="21-janv"/>
          <s v="22-janv"/>
          <s v="23-janv"/>
          <s v="24-janv"/>
          <s v="25-janv"/>
          <s v="26-janv"/>
          <s v="27-janv"/>
          <s v="28-janv"/>
          <s v="29-janv"/>
          <s v="30-janv"/>
          <s v="31-janv"/>
          <s v="01-févr"/>
          <s v="02-févr"/>
          <s v="03-févr"/>
          <s v="04-févr"/>
          <s v="05-févr"/>
          <s v="06-févr"/>
          <s v="07-févr"/>
          <s v="08-févr"/>
          <s v="09-févr"/>
          <s v="10-févr"/>
          <s v="11-févr"/>
          <s v="12-févr"/>
          <s v="13-févr"/>
          <s v="14-févr"/>
          <s v="15-févr"/>
          <s v="16-févr"/>
          <s v="17-févr"/>
          <s v="18-févr"/>
          <s v="19-févr"/>
          <s v="20-févr"/>
          <s v="21-févr"/>
          <s v="22-févr"/>
          <s v="23-févr"/>
          <s v="24-févr"/>
          <s v="25-févr"/>
          <s v="26-févr"/>
          <s v="27-févr"/>
          <s v="28-févr"/>
          <s v="29-févr"/>
          <s v="01-mars"/>
          <s v="02-mars"/>
          <s v="03-mars"/>
          <s v="04-mars"/>
          <s v="05-mars"/>
          <s v="06-mars"/>
          <s v="07-mars"/>
          <s v="08-mars"/>
          <s v="09-mars"/>
          <s v="10-mars"/>
          <s v="11-mars"/>
          <s v="12-mars"/>
          <s v="13-mars"/>
          <s v="14-mars"/>
          <s v="15-mars"/>
          <s v="16-mars"/>
          <s v="17-mars"/>
          <s v="18-mars"/>
          <s v="19-mars"/>
          <s v="20-mars"/>
          <s v="21-mars"/>
          <s v="22-mars"/>
          <s v="23-mars"/>
          <s v="24-mars"/>
          <s v="25-mars"/>
          <s v="26-mars"/>
          <s v="27-mars"/>
          <s v="28-mars"/>
          <s v="29-mars"/>
          <s v="30-mars"/>
          <s v="31-mars"/>
          <s v="01-avr"/>
          <s v="02-avr"/>
          <s v="03-avr"/>
          <s v="04-avr"/>
          <s v="05-avr"/>
          <s v="06-avr"/>
          <s v="07-avr"/>
          <s v="08-avr"/>
          <s v="09-avr"/>
          <s v="10-avr"/>
          <s v="11-avr"/>
          <s v="12-avr"/>
          <s v="13-avr"/>
          <s v="14-avr"/>
          <s v="15-avr"/>
          <s v="16-avr"/>
          <s v="17-avr"/>
          <s v="18-avr"/>
          <s v="19-avr"/>
          <s v="20-avr"/>
          <s v="21-avr"/>
          <s v="22-avr"/>
          <s v="23-avr"/>
          <s v="24-avr"/>
          <s v="25-avr"/>
          <s v="26-avr"/>
          <s v="27-avr"/>
          <s v="28-avr"/>
          <s v="29-avr"/>
          <s v="30-avr"/>
          <s v="01-mai"/>
          <s v="02-mai"/>
          <s v="03-mai"/>
          <s v="04-mai"/>
          <s v="05-mai"/>
          <s v="06-mai"/>
          <s v="07-mai"/>
          <s v="08-mai"/>
          <s v="09-mai"/>
          <s v="10-mai"/>
          <s v="11-mai"/>
          <s v="12-mai"/>
          <s v="13-mai"/>
          <s v="14-mai"/>
          <s v="15-mai"/>
          <s v="16-mai"/>
          <s v="17-mai"/>
          <s v="18-mai"/>
          <s v="19-mai"/>
          <s v="20-mai"/>
          <s v="21-mai"/>
          <s v="22-mai"/>
          <s v="23-mai"/>
          <s v="24-mai"/>
          <s v="25-mai"/>
          <s v="26-mai"/>
          <s v="27-mai"/>
          <s v="28-mai"/>
          <s v="29-mai"/>
          <s v="30-mai"/>
          <s v="31-mai"/>
          <s v="01-juin"/>
          <s v="02-juin"/>
          <s v="03-juin"/>
          <s v="04-juin"/>
          <s v="05-juin"/>
          <s v="06-juin"/>
          <s v="07-juin"/>
          <s v="08-juin"/>
          <s v="09-juin"/>
          <s v="10-juin"/>
          <s v="11-juin"/>
          <s v="12-juin"/>
          <s v="13-juin"/>
          <s v="14-juin"/>
          <s v="15-juin"/>
          <s v="16-juin"/>
          <s v="17-juin"/>
          <s v="18-juin"/>
          <s v="19-juin"/>
          <s v="20-juin"/>
          <s v="21-juin"/>
          <s v="22-juin"/>
          <s v="23-juin"/>
          <s v="24-juin"/>
          <s v="25-juin"/>
          <s v="26-juin"/>
          <s v="27-juin"/>
          <s v="28-juin"/>
          <s v="29-juin"/>
          <s v="30-juin"/>
          <s v="01-juil"/>
          <s v="02-juil"/>
          <s v="03-juil"/>
          <s v="04-juil"/>
          <s v="05-juil"/>
          <s v="06-juil"/>
          <s v="07-juil"/>
          <s v="08-juil"/>
          <s v="09-juil"/>
          <s v="10-juil"/>
          <s v="11-juil"/>
          <s v="12-juil"/>
          <s v="13-juil"/>
          <s v="14-juil"/>
          <s v="15-juil"/>
          <s v="16-juil"/>
          <s v="17-juil"/>
          <s v="18-juil"/>
          <s v="19-juil"/>
          <s v="20-juil"/>
          <s v="21-juil"/>
          <s v="22-juil"/>
          <s v="23-juil"/>
          <s v="24-juil"/>
          <s v="25-juil"/>
          <s v="26-juil"/>
          <s v="27-juil"/>
          <s v="28-juil"/>
          <s v="29-juil"/>
          <s v="30-juil"/>
          <s v="31-juil"/>
          <s v="01-août"/>
          <s v="02-août"/>
          <s v="03-août"/>
          <s v="04-août"/>
          <s v="05-août"/>
          <s v="06-août"/>
          <s v="07-août"/>
          <s v="08-août"/>
          <s v="09-août"/>
          <s v="10-août"/>
          <s v="11-août"/>
          <s v="12-août"/>
          <s v="13-août"/>
          <s v="14-août"/>
          <s v="15-août"/>
          <s v="16-août"/>
          <s v="17-août"/>
          <s v="18-août"/>
          <s v="19-août"/>
          <s v="20-août"/>
          <s v="21-août"/>
          <s v="22-août"/>
          <s v="23-août"/>
          <s v="24-août"/>
          <s v="25-août"/>
          <s v="26-août"/>
          <s v="27-août"/>
          <s v="28-août"/>
          <s v="29-août"/>
          <s v="30-août"/>
          <s v="31-août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éc"/>
          <s v="02-déc"/>
          <s v="03-déc"/>
          <s v="04-déc"/>
          <s v="05-déc"/>
          <s v="06-déc"/>
          <s v="07-déc"/>
          <s v="08-déc"/>
          <s v="09-déc"/>
          <s v="10-déc"/>
          <s v="11-déc"/>
          <s v="12-déc"/>
          <s v="13-déc"/>
          <s v="14-déc"/>
          <s v="15-déc"/>
          <s v="16-déc"/>
          <s v="17-déc"/>
          <s v="18-déc"/>
          <s v="19-déc"/>
          <s v="20-déc"/>
          <s v="21-déc"/>
          <s v="22-déc"/>
          <s v="23-déc"/>
          <s v="24-déc"/>
          <s v="25-déc"/>
          <s v="26-déc"/>
          <s v="27-déc"/>
          <s v="28-déc"/>
          <s v="29-déc"/>
          <s v="30-déc"/>
          <s v="31-déc"/>
          <s v="&gt;02/10/2025"/>
        </groupItems>
      </fieldGroup>
    </cacheField>
    <cacheField name="Mois (Date Ajout)" numFmtId="0" databaseField="0">
      <fieldGroup base="3">
        <rangePr groupBy="months" startDate="2025-01-15T00:00:00" endDate="2025-10-02T00:00:00"/>
        <groupItems count="14">
          <s v="&lt;15/01/2025"/>
          <s v="janv"/>
          <s v="févr"/>
          <s v="mars"/>
          <s v="avr"/>
          <s v="mai"/>
          <s v="juin"/>
          <s v="juil"/>
          <s v="août"/>
          <s v="sept"/>
          <s v="oct"/>
          <s v="nov"/>
          <s v="déc"/>
          <s v="&gt;02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tilisateur" refreshedDate="46020.782002199077" createdVersion="8" refreshedVersion="8" minRefreshableVersion="3" recordCount="49" xr:uid="{0D8865F9-566F-42F3-8648-A7E08927005C}">
  <cacheSource type="worksheet">
    <worksheetSource name="Clients"/>
  </cacheSource>
  <cacheFields count="9">
    <cacheField name="Client" numFmtId="0">
      <sharedItems/>
    </cacheField>
    <cacheField name="Email" numFmtId="0">
      <sharedItems/>
    </cacheField>
    <cacheField name="Téléphone" numFmtId="0">
      <sharedItems/>
    </cacheField>
    <cacheField name="Date Ajout" numFmtId="14">
      <sharedItems containsSemiMixedTypes="0" containsNonDate="0" containsDate="1" containsString="0" minDate="2025-01-15T00:00:00" maxDate="2025-10-02T00:00:00" count="49">
        <d v="2025-03-15T00:00:00"/>
        <d v="2025-07-05T00:00:00"/>
        <d v="2025-02-01T00:00:00"/>
        <d v="2025-09-20T00:00:00"/>
        <d v="2025-06-01T00:00:00"/>
        <d v="2025-08-05T00:00:00"/>
        <d v="2025-05-05T00:00:00"/>
        <d v="2025-09-01T00:00:00"/>
        <d v="2025-03-01T00:00:00"/>
        <d v="2025-07-20T00:00:00"/>
        <d v="2025-09-15T00:00:00"/>
        <d v="2025-06-05T00:00:00"/>
        <d v="2025-04-15T00:00:00"/>
        <d v="2025-08-20T00:00:00"/>
        <d v="2025-06-20T00:00:00"/>
        <d v="2025-05-10T00:00:00"/>
        <d v="2025-08-01T00:00:00"/>
        <d v="2025-01-18T00:00:00"/>
        <d v="2025-04-01T00:00:00"/>
        <d v="2025-10-01T00:00:00"/>
        <d v="2025-02-15T00:00:00"/>
        <d v="2025-07-01T00:00:00"/>
        <d v="2025-04-10T00:00:00"/>
        <d v="2025-07-15T00:00:00"/>
        <d v="2025-06-15T00:00:00"/>
        <d v="2025-02-10T00:00:00"/>
        <d v="2025-05-01T00:00:00"/>
        <d v="2025-08-15T00:00:00"/>
        <d v="2025-05-20T00:00:00"/>
        <d v="2025-09-05T00:00:00"/>
        <d v="2025-01-15T00:00:00"/>
        <d v="2025-03-10T00:00:00"/>
        <d v="2025-01-20T00:00:00"/>
        <d v="2025-06-25T00:00:00"/>
        <d v="2025-08-25T00:00:00"/>
        <d v="2025-04-20T00:00:00"/>
        <d v="2025-07-25T00:00:00"/>
        <d v="2025-02-20T00:00:00"/>
        <d v="2025-05-25T00:00:00"/>
        <d v="2025-09-25T00:00:00"/>
        <d v="2025-03-20T00:00:00"/>
        <d v="2025-02-05T00:00:00"/>
        <d v="2025-03-05T00:00:00"/>
        <d v="2025-04-05T00:00:00"/>
        <d v="2025-05-15T00:00:00"/>
        <d v="2025-06-10T00:00:00"/>
        <d v="2025-07-10T00:00:00"/>
        <d v="2025-08-10T00:00:00"/>
        <d v="2025-09-10T00:00:00"/>
      </sharedItems>
      <fieldGroup par="8"/>
    </cacheField>
    <cacheField name="Statut" numFmtId="0">
      <sharedItems/>
    </cacheField>
    <cacheField name="Montant HT" numFmtId="0">
      <sharedItems containsSemiMixedTypes="0" containsString="0" containsNumber="1" containsInteger="1" minValue="0" maxValue="3500"/>
    </cacheField>
    <cacheField name="Région" numFmtId="0">
      <sharedItems count="11">
        <s v="Île-de-France"/>
        <s v="Provence"/>
        <s v="Auvergne"/>
        <s v="Aquitaine"/>
        <s v="Languedoc"/>
        <s v="Bretagne"/>
        <s v="Côte-d'Or"/>
        <s v="Alsace"/>
        <s v="Rhône-Alpes"/>
        <s v="Bourgogne"/>
        <s v="Catalogne"/>
      </sharedItems>
    </cacheField>
    <cacheField name="Jours (Date Ajout)" numFmtId="0" databaseField="0">
      <fieldGroup base="3">
        <rangePr groupBy="days" startDate="2025-01-15T00:00:00" endDate="2025-10-02T00:00:00"/>
        <groupItems count="368">
          <s v="&lt;15/01/2025"/>
          <s v="01-janv"/>
          <s v="02-janv"/>
          <s v="03-janv"/>
          <s v="04-janv"/>
          <s v="05-janv"/>
          <s v="06-janv"/>
          <s v="07-janv"/>
          <s v="08-janv"/>
          <s v="09-janv"/>
          <s v="10-janv"/>
          <s v="11-janv"/>
          <s v="12-janv"/>
          <s v="13-janv"/>
          <s v="14-janv"/>
          <s v="15-janv"/>
          <s v="16-janv"/>
          <s v="17-janv"/>
          <s v="18-janv"/>
          <s v="19-janv"/>
          <s v="20-janv"/>
          <s v="21-janv"/>
          <s v="22-janv"/>
          <s v="23-janv"/>
          <s v="24-janv"/>
          <s v="25-janv"/>
          <s v="26-janv"/>
          <s v="27-janv"/>
          <s v="28-janv"/>
          <s v="29-janv"/>
          <s v="30-janv"/>
          <s v="31-janv"/>
          <s v="01-févr"/>
          <s v="02-févr"/>
          <s v="03-févr"/>
          <s v="04-févr"/>
          <s v="05-févr"/>
          <s v="06-févr"/>
          <s v="07-févr"/>
          <s v="08-févr"/>
          <s v="09-févr"/>
          <s v="10-févr"/>
          <s v="11-févr"/>
          <s v="12-févr"/>
          <s v="13-févr"/>
          <s v="14-févr"/>
          <s v="15-févr"/>
          <s v="16-févr"/>
          <s v="17-févr"/>
          <s v="18-févr"/>
          <s v="19-févr"/>
          <s v="20-févr"/>
          <s v="21-févr"/>
          <s v="22-févr"/>
          <s v="23-févr"/>
          <s v="24-févr"/>
          <s v="25-févr"/>
          <s v="26-févr"/>
          <s v="27-févr"/>
          <s v="28-févr"/>
          <s v="29-févr"/>
          <s v="01-mars"/>
          <s v="02-mars"/>
          <s v="03-mars"/>
          <s v="04-mars"/>
          <s v="05-mars"/>
          <s v="06-mars"/>
          <s v="07-mars"/>
          <s v="08-mars"/>
          <s v="09-mars"/>
          <s v="10-mars"/>
          <s v="11-mars"/>
          <s v="12-mars"/>
          <s v="13-mars"/>
          <s v="14-mars"/>
          <s v="15-mars"/>
          <s v="16-mars"/>
          <s v="17-mars"/>
          <s v="18-mars"/>
          <s v="19-mars"/>
          <s v="20-mars"/>
          <s v="21-mars"/>
          <s v="22-mars"/>
          <s v="23-mars"/>
          <s v="24-mars"/>
          <s v="25-mars"/>
          <s v="26-mars"/>
          <s v="27-mars"/>
          <s v="28-mars"/>
          <s v="29-mars"/>
          <s v="30-mars"/>
          <s v="31-mars"/>
          <s v="01-avr"/>
          <s v="02-avr"/>
          <s v="03-avr"/>
          <s v="04-avr"/>
          <s v="05-avr"/>
          <s v="06-avr"/>
          <s v="07-avr"/>
          <s v="08-avr"/>
          <s v="09-avr"/>
          <s v="10-avr"/>
          <s v="11-avr"/>
          <s v="12-avr"/>
          <s v="13-avr"/>
          <s v="14-avr"/>
          <s v="15-avr"/>
          <s v="16-avr"/>
          <s v="17-avr"/>
          <s v="18-avr"/>
          <s v="19-avr"/>
          <s v="20-avr"/>
          <s v="21-avr"/>
          <s v="22-avr"/>
          <s v="23-avr"/>
          <s v="24-avr"/>
          <s v="25-avr"/>
          <s v="26-avr"/>
          <s v="27-avr"/>
          <s v="28-avr"/>
          <s v="29-avr"/>
          <s v="30-avr"/>
          <s v="01-mai"/>
          <s v="02-mai"/>
          <s v="03-mai"/>
          <s v="04-mai"/>
          <s v="05-mai"/>
          <s v="06-mai"/>
          <s v="07-mai"/>
          <s v="08-mai"/>
          <s v="09-mai"/>
          <s v="10-mai"/>
          <s v="11-mai"/>
          <s v="12-mai"/>
          <s v="13-mai"/>
          <s v="14-mai"/>
          <s v="15-mai"/>
          <s v="16-mai"/>
          <s v="17-mai"/>
          <s v="18-mai"/>
          <s v="19-mai"/>
          <s v="20-mai"/>
          <s v="21-mai"/>
          <s v="22-mai"/>
          <s v="23-mai"/>
          <s v="24-mai"/>
          <s v="25-mai"/>
          <s v="26-mai"/>
          <s v="27-mai"/>
          <s v="28-mai"/>
          <s v="29-mai"/>
          <s v="30-mai"/>
          <s v="31-mai"/>
          <s v="01-juin"/>
          <s v="02-juin"/>
          <s v="03-juin"/>
          <s v="04-juin"/>
          <s v="05-juin"/>
          <s v="06-juin"/>
          <s v="07-juin"/>
          <s v="08-juin"/>
          <s v="09-juin"/>
          <s v="10-juin"/>
          <s v="11-juin"/>
          <s v="12-juin"/>
          <s v="13-juin"/>
          <s v="14-juin"/>
          <s v="15-juin"/>
          <s v="16-juin"/>
          <s v="17-juin"/>
          <s v="18-juin"/>
          <s v="19-juin"/>
          <s v="20-juin"/>
          <s v="21-juin"/>
          <s v="22-juin"/>
          <s v="23-juin"/>
          <s v="24-juin"/>
          <s v="25-juin"/>
          <s v="26-juin"/>
          <s v="27-juin"/>
          <s v="28-juin"/>
          <s v="29-juin"/>
          <s v="30-juin"/>
          <s v="01-juil"/>
          <s v="02-juil"/>
          <s v="03-juil"/>
          <s v="04-juil"/>
          <s v="05-juil"/>
          <s v="06-juil"/>
          <s v="07-juil"/>
          <s v="08-juil"/>
          <s v="09-juil"/>
          <s v="10-juil"/>
          <s v="11-juil"/>
          <s v="12-juil"/>
          <s v="13-juil"/>
          <s v="14-juil"/>
          <s v="15-juil"/>
          <s v="16-juil"/>
          <s v="17-juil"/>
          <s v="18-juil"/>
          <s v="19-juil"/>
          <s v="20-juil"/>
          <s v="21-juil"/>
          <s v="22-juil"/>
          <s v="23-juil"/>
          <s v="24-juil"/>
          <s v="25-juil"/>
          <s v="26-juil"/>
          <s v="27-juil"/>
          <s v="28-juil"/>
          <s v="29-juil"/>
          <s v="30-juil"/>
          <s v="31-juil"/>
          <s v="01-août"/>
          <s v="02-août"/>
          <s v="03-août"/>
          <s v="04-août"/>
          <s v="05-août"/>
          <s v="06-août"/>
          <s v="07-août"/>
          <s v="08-août"/>
          <s v="09-août"/>
          <s v="10-août"/>
          <s v="11-août"/>
          <s v="12-août"/>
          <s v="13-août"/>
          <s v="14-août"/>
          <s v="15-août"/>
          <s v="16-août"/>
          <s v="17-août"/>
          <s v="18-août"/>
          <s v="19-août"/>
          <s v="20-août"/>
          <s v="21-août"/>
          <s v="22-août"/>
          <s v="23-août"/>
          <s v="24-août"/>
          <s v="25-août"/>
          <s v="26-août"/>
          <s v="27-août"/>
          <s v="28-août"/>
          <s v="29-août"/>
          <s v="30-août"/>
          <s v="31-août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éc"/>
          <s v="02-déc"/>
          <s v="03-déc"/>
          <s v="04-déc"/>
          <s v="05-déc"/>
          <s v="06-déc"/>
          <s v="07-déc"/>
          <s v="08-déc"/>
          <s v="09-déc"/>
          <s v="10-déc"/>
          <s v="11-déc"/>
          <s v="12-déc"/>
          <s v="13-déc"/>
          <s v="14-déc"/>
          <s v="15-déc"/>
          <s v="16-déc"/>
          <s v="17-déc"/>
          <s v="18-déc"/>
          <s v="19-déc"/>
          <s v="20-déc"/>
          <s v="21-déc"/>
          <s v="22-déc"/>
          <s v="23-déc"/>
          <s v="24-déc"/>
          <s v="25-déc"/>
          <s v="26-déc"/>
          <s v="27-déc"/>
          <s v="28-déc"/>
          <s v="29-déc"/>
          <s v="30-déc"/>
          <s v="31-déc"/>
          <s v="&gt;02/10/2025"/>
        </groupItems>
      </fieldGroup>
    </cacheField>
    <cacheField name="Mois (Date Ajout)" numFmtId="0" databaseField="0">
      <fieldGroup base="3">
        <rangePr groupBy="months" startDate="2025-01-15T00:00:00" endDate="2025-10-02T00:00:00"/>
        <groupItems count="14">
          <s v="&lt;15/01/2025"/>
          <s v="janv"/>
          <s v="févr"/>
          <s v="mars"/>
          <s v="avr"/>
          <s v="mai"/>
          <s v="juin"/>
          <s v="juil"/>
          <s v="août"/>
          <s v="sept"/>
          <s v="oct"/>
          <s v="nov"/>
          <s v="déc"/>
          <s v="&gt;02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">
  <r>
    <s v="Dupont Jean"/>
    <s v="jean.dupont@email.com"/>
    <s v="06 12 34 56 78"/>
    <x v="0"/>
    <s v="Actif"/>
    <n v="1500"/>
    <x v="0"/>
  </r>
  <r>
    <s v="Martin Sophie"/>
    <s v="sophie.martin@email.com"/>
    <s v="06 23 45 67 89"/>
    <x v="1"/>
    <s v="Actif"/>
    <n v="2300"/>
    <x v="1"/>
  </r>
  <r>
    <s v="Bernard Pierre"/>
    <s v="pierre.bernard@email.com"/>
    <s v="06 34 56 78 90"/>
    <x v="2"/>
    <s v="Inactif"/>
    <n v="800"/>
    <x v="2"/>
  </r>
  <r>
    <s v="Leclerc Marie"/>
    <s v="marie.leclerc@email.com"/>
    <s v="06 45 67 89 01"/>
    <x v="3"/>
    <s v="Actif"/>
    <n v="3200"/>
    <x v="0"/>
  </r>
  <r>
    <s v="Moreau Laurent"/>
    <s v="laurent.moreau@email.com"/>
    <s v="06 56 78 90 12"/>
    <x v="4"/>
    <s v="Prospect"/>
    <n v="0"/>
    <x v="3"/>
  </r>
  <r>
    <s v="Gauthier Anne"/>
    <s v="anne.gauthier@email.com"/>
    <s v="06 67 89 01 23"/>
    <x v="5"/>
    <s v="Actif"/>
    <n v="1800"/>
    <x v="4"/>
  </r>
  <r>
    <s v="Lefevre Nicolas"/>
    <s v="nicolas.lefevre@email.com"/>
    <s v="06 78 90 12 34"/>
    <x v="6"/>
    <s v="Actif"/>
    <n v="2100"/>
    <x v="5"/>
  </r>
  <r>
    <s v="Richard Claudine"/>
    <s v="claudine.richard@email.com"/>
    <s v="06 89 01 23 45"/>
    <x v="7"/>
    <s v="Inactif"/>
    <n v="500"/>
    <x v="6"/>
  </r>
  <r>
    <s v="Petit Valérie"/>
    <s v="valerie.petit@email.com"/>
    <s v="06 90 12 34 56"/>
    <x v="8"/>
    <s v="Actif"/>
    <n v="2800"/>
    <x v="0"/>
  </r>
  <r>
    <s v="Durand Georges"/>
    <s v="georges.durand@email.com"/>
    <s v="06 01 23 45 67"/>
    <x v="9"/>
    <s v="Prospect"/>
    <n v="0"/>
    <x v="1"/>
  </r>
  <r>
    <s v="Lefebvre Isabelle"/>
    <s v="isabelle.lefebvre@email.com"/>
    <s v="06 12 34 56 78"/>
    <x v="10"/>
    <s v="Actif"/>
    <n v="1200"/>
    <x v="2"/>
  </r>
  <r>
    <s v="Fournier Marc"/>
    <s v="marc.fournier@email.com"/>
    <s v="06 23 45 67 89"/>
    <x v="11"/>
    <s v="Actif"/>
    <n v="3500"/>
    <x v="0"/>
  </r>
  <r>
    <s v="Garcia Elena"/>
    <s v="elena.garcia@email.com"/>
    <s v="06 34 56 78 90"/>
    <x v="12"/>
    <s v="Inactif"/>
    <n v="400"/>
    <x v="7"/>
  </r>
  <r>
    <s v="Blanc Jacques"/>
    <s v="jacques.blanc@email.com"/>
    <s v="06 45 67 89 01"/>
    <x v="13"/>
    <s v="Actif"/>
    <n v="2200"/>
    <x v="8"/>
  </r>
  <r>
    <s v="Deschamps Sylvie"/>
    <s v="sylvie.deschamps@email.com"/>
    <s v="06 56 78 90 12"/>
    <x v="14"/>
    <s v="Prospect"/>
    <n v="0"/>
    <x v="4"/>
  </r>
  <r>
    <s v="Renard Thomas"/>
    <s v="thomas.renard@email.com"/>
    <s v="06 67 89 01 23"/>
    <x v="15"/>
    <s v="Actif"/>
    <n v="1950"/>
    <x v="0"/>
  </r>
  <r>
    <s v="Fontaine Christine"/>
    <s v="christine.fontaine@email.com"/>
    <s v="06 78 90 12 34"/>
    <x v="16"/>
    <s v="Actif"/>
    <n v="2600"/>
    <x v="9"/>
  </r>
  <r>
    <s v="Arnaud Yannick"/>
    <s v="yannick.arnaud@email.com"/>
    <s v="06 89 01 23 45"/>
    <x v="17"/>
    <s v="Inactif"/>
    <n v="600"/>
    <x v="5"/>
  </r>
  <r>
    <s v="Vincent Nathalie"/>
    <s v="nathalie.vincent@email.com"/>
    <s v="06 90 12 34 56"/>
    <x v="18"/>
    <s v="Actif"/>
    <n v="1700"/>
    <x v="8"/>
  </r>
  <r>
    <s v="Lefèvre Robert"/>
    <s v="robert.lefevre@email.com"/>
    <s v="06 01 23 45 67"/>
    <x v="19"/>
    <s v="Actif"/>
    <n v="2900"/>
    <x v="0"/>
  </r>
  <r>
    <s v="Rousseau Christophe"/>
    <s v="christophe.rousseau@email.com"/>
    <s v="06 12 45 67 89"/>
    <x v="20"/>
    <s v="Actif"/>
    <n v="2400"/>
    <x v="10"/>
  </r>
  <r>
    <s v="Mercier Sandrine"/>
    <s v="sandrine.mercier@email.com"/>
    <s v="06 23 56 78 90"/>
    <x v="21"/>
    <s v="Prospect"/>
    <n v="0"/>
    <x v="0"/>
  </r>
  <r>
    <s v="Gérard Michaël"/>
    <s v="michael.gerard@email.com"/>
    <s v="06 34 67 89 01"/>
    <x v="22"/>
    <s v="Actif"/>
    <n v="1650"/>
    <x v="2"/>
  </r>
  <r>
    <s v="Lamy Béatrice"/>
    <s v="beatrice.lamy@email.com"/>
    <s v="06 45 78 90 12"/>
    <x v="23"/>
    <s v="Inactif"/>
    <n v="450"/>
    <x v="9"/>
  </r>
  <r>
    <s v="Lemoine Denis"/>
    <s v="denis.lemoine@email.com"/>
    <s v="06 56 89 01 23"/>
    <x v="24"/>
    <s v="Actif"/>
    <n v="3100"/>
    <x v="0"/>
  </r>
  <r>
    <s v="Barbier Valérian"/>
    <s v="valerian.barbier@email.com"/>
    <s v="06 67 90 12 34"/>
    <x v="25"/>
    <s v="Actif"/>
    <n v="2700"/>
    <x v="1"/>
  </r>
  <r>
    <s v="Lacroix Fabienne"/>
    <s v="fabienne.lacroix@email.com"/>
    <s v="06 78 01 23 45"/>
    <x v="26"/>
    <s v="Prospect"/>
    <n v="0"/>
    <x v="5"/>
  </r>
  <r>
    <s v="Bourgois Henri"/>
    <s v="henri.bourgois@email.com"/>
    <s v="06 89 12 34 56"/>
    <x v="27"/>
    <s v="Actif"/>
    <n v="1850"/>
    <x v="3"/>
  </r>
  <r>
    <s v="Delorme Véronique"/>
    <s v="veronique.delorme@email.com"/>
    <s v="06 90 23 45 67"/>
    <x v="28"/>
    <s v="Actif"/>
    <n v="2550"/>
    <x v="4"/>
  </r>
  <r>
    <s v="Marchand Grégoire"/>
    <s v="gregoire.marchand@email.com"/>
    <s v="06 01 34 56 78"/>
    <x v="29"/>
    <s v="Inactif"/>
    <n v="700"/>
    <x v="6"/>
  </r>
  <r>
    <s v="Gautier Margot"/>
    <s v="margot.gautier@email.com"/>
    <s v="06 12 45 67 89"/>
    <x v="30"/>
    <s v="Actif"/>
    <n v="2100"/>
    <x v="0"/>
  </r>
  <r>
    <s v="Bailly Simon"/>
    <s v="simon.bailly@email.com"/>
    <s v="06 23 56 78 90"/>
    <x v="31"/>
    <s v="Actif"/>
    <n v="3350"/>
    <x v="1"/>
  </r>
  <r>
    <s v="Delaunay Patricia"/>
    <s v="patricia.delaunay@email.com"/>
    <s v="06 34 67 89 01"/>
    <x v="32"/>
    <s v="Prospect"/>
    <n v="0"/>
    <x v="2"/>
  </r>
  <r>
    <s v="Lemaire Fabrice"/>
    <s v="fabrice.lemaire@email.com"/>
    <s v="06 45 78 90 12"/>
    <x v="33"/>
    <s v="Actif"/>
    <n v="1950"/>
    <x v="0"/>
  </r>
  <r>
    <s v="Maillard Joëlle"/>
    <s v="joelle.maillard@email.com"/>
    <s v="06 56 89 01 23"/>
    <x v="34"/>
    <s v="Actif"/>
    <n v="2800"/>
    <x v="8"/>
  </r>
  <r>
    <s v="Hubert Dominique"/>
    <s v="dominique.hubert@email.com"/>
    <s v="06 67 90 12 34"/>
    <x v="35"/>
    <s v="Inactif"/>
    <n v="550"/>
    <x v="9"/>
  </r>
  <r>
    <s v="Dufour Arnaud"/>
    <s v="arnaud.dufour@email.com"/>
    <s v="06 78 01 23 45"/>
    <x v="36"/>
    <s v="Actif"/>
    <n v="2350"/>
    <x v="3"/>
  </r>
  <r>
    <s v="Leroy Martine"/>
    <s v="martine.leroy@email.com"/>
    <s v="06 89 12 34 56"/>
    <x v="37"/>
    <s v="Actif"/>
    <n v="3000"/>
    <x v="0"/>
  </r>
  <r>
    <s v="Fabre Emmanuel"/>
    <s v="emmanuel.fabre@email.com"/>
    <s v="06 90 23 45 67"/>
    <x v="38"/>
    <s v="Prospect"/>
    <n v="0"/>
    <x v="4"/>
  </r>
  <r>
    <s v="Renault Évelyne"/>
    <s v="evelyne.renault@email.com"/>
    <s v="06 01 34 56 78"/>
    <x v="39"/>
    <s v="Actif"/>
    <n v="1700"/>
    <x v="5"/>
  </r>
  <r>
    <s v="Duval Sébastien"/>
    <s v="sebastien.duval@email.com"/>
    <s v="06 12 45 67 89"/>
    <x v="40"/>
    <s v="Actif"/>
    <n v="2600"/>
    <x v="1"/>
  </r>
  <r>
    <s v="Lefèvre Camille"/>
    <s v="camille.lefevre@email.com"/>
    <s v="06 23 56 78 90"/>
    <x v="41"/>
    <s v="Inactif"/>
    <n v="680"/>
    <x v="2"/>
  </r>
  <r>
    <s v="Poulain Aurélien"/>
    <s v="aurelien.poulain@email.com"/>
    <s v="06 34 67 89 01"/>
    <x v="42"/>
    <s v="Actif"/>
    <n v="2900"/>
    <x v="0"/>
  </r>
  <r>
    <s v="Goncalves Rita"/>
    <s v="rita.goncalves@email.com"/>
    <s v="06 45 78 90 12"/>
    <x v="43"/>
    <s v="Actif"/>
    <n v="1550"/>
    <x v="8"/>
  </r>
  <r>
    <s v="Brun Olivier"/>
    <s v="olivier.brun@email.com"/>
    <s v="06 56 89 01 23"/>
    <x v="44"/>
    <s v="Prospect"/>
    <n v="0"/>
    <x v="9"/>
  </r>
  <r>
    <s v="Seguin Madeleine"/>
    <s v="madeleine.seguin@email.com"/>
    <s v="06 67 90 12 34"/>
    <x v="45"/>
    <s v="Actif"/>
    <n v="2750"/>
    <x v="3"/>
  </r>
  <r>
    <s v="Leclercq Quentin"/>
    <s v="quentin.leclercq@email.com"/>
    <s v="06 78 01 23 45"/>
    <x v="46"/>
    <s v="Actif"/>
    <n v="3200"/>
    <x v="0"/>
  </r>
  <r>
    <s v="Beaumont Jeanne"/>
    <s v="jeanne.beaumont@email.com"/>
    <s v="06 89 12 34 56"/>
    <x v="47"/>
    <s v="Inactif"/>
    <n v="420"/>
    <x v="4"/>
  </r>
  <r>
    <s v="Simonin Raphaël"/>
    <s v="raphael.simonin@email.com"/>
    <s v="06 90 23 45 67"/>
    <x v="48"/>
    <s v="Actif"/>
    <n v="2200"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">
  <r>
    <s v="Fournier Marc"/>
    <s v="marc.fournier@email.com"/>
    <s v="06 23 45 67 89"/>
    <x v="0"/>
    <s v="Actif"/>
    <n v="3500"/>
    <x v="0"/>
  </r>
  <r>
    <s v="Bailly Simon"/>
    <s v="simon.bailly@email.com"/>
    <s v="06 23 56 78 90"/>
    <x v="1"/>
    <s v="Actif"/>
    <n v="3350"/>
    <x v="1"/>
  </r>
  <r>
    <s v="Leclerc Marie"/>
    <s v="marie.leclerc@email.com"/>
    <s v="06 45 67 89 01"/>
    <x v="2"/>
    <s v="Actif"/>
    <n v="3200"/>
    <x v="0"/>
  </r>
  <r>
    <s v="Leclercq Quentin"/>
    <s v="quentin.leclercq@email.com"/>
    <s v="06 78 01 23 45"/>
    <x v="3"/>
    <s v="Actif"/>
    <n v="3200"/>
    <x v="0"/>
  </r>
  <r>
    <s v="Lemoine Denis"/>
    <s v="denis.lemoine@email.com"/>
    <s v="06 56 89 01 23"/>
    <x v="4"/>
    <s v="Actif"/>
    <n v="3100"/>
    <x v="0"/>
  </r>
  <r>
    <s v="Leroy Martine"/>
    <s v="martine.leroy@email.com"/>
    <s v="06 89 12 34 56"/>
    <x v="5"/>
    <s v="Actif"/>
    <n v="3000"/>
    <x v="0"/>
  </r>
  <r>
    <s v="Lefèvre Robert"/>
    <s v="robert.lefevre@email.com"/>
    <s v="06 01 23 45 67"/>
    <x v="6"/>
    <s v="Actif"/>
    <n v="2900"/>
    <x v="0"/>
  </r>
  <r>
    <s v="Poulain Aurélien"/>
    <s v="aurelien.poulain@email.com"/>
    <s v="06 34 67 89 01"/>
    <x v="7"/>
    <s v="Actif"/>
    <n v="2900"/>
    <x v="0"/>
  </r>
  <r>
    <s v="Petit Valérie"/>
    <s v="valerie.petit@email.com"/>
    <s v="06 90 12 34 56"/>
    <x v="8"/>
    <s v="Actif"/>
    <n v="2800"/>
    <x v="0"/>
  </r>
  <r>
    <s v="Maillard Joëlle"/>
    <s v="joelle.maillard@email.com"/>
    <s v="06 56 89 01 23"/>
    <x v="9"/>
    <s v="Actif"/>
    <n v="2800"/>
    <x v="2"/>
  </r>
  <r>
    <s v="Seguin Madeleine"/>
    <s v="madeleine.seguin@email.com"/>
    <s v="06 67 90 12 34"/>
    <x v="10"/>
    <s v="Actif"/>
    <n v="2750"/>
    <x v="3"/>
  </r>
  <r>
    <s v="Barbier Valérian"/>
    <s v="valerian.barbier@email.com"/>
    <s v="06 67 90 12 34"/>
    <x v="11"/>
    <s v="Actif"/>
    <n v="2700"/>
    <x v="1"/>
  </r>
  <r>
    <s v="Fontaine Christine"/>
    <s v="christine.fontaine@email.com"/>
    <s v="06 78 90 12 34"/>
    <x v="12"/>
    <s v="Actif"/>
    <n v="2600"/>
    <x v="4"/>
  </r>
  <r>
    <s v="Duval Sébastien"/>
    <s v="sebastien.duval@email.com"/>
    <s v="06 12 45 67 89"/>
    <x v="13"/>
    <s v="Actif"/>
    <n v="2600"/>
    <x v="1"/>
  </r>
  <r>
    <s v="Delorme Véronique"/>
    <s v="veronique.delorme@email.com"/>
    <s v="06 90 23 45 67"/>
    <x v="14"/>
    <s v="Actif"/>
    <n v="2550"/>
    <x v="5"/>
  </r>
  <r>
    <s v="Rousseau Christophe"/>
    <s v="christophe.rousseau@email.com"/>
    <s v="06 12 45 67 89"/>
    <x v="15"/>
    <s v="Actif"/>
    <n v="2400"/>
    <x v="6"/>
  </r>
  <r>
    <s v="Dufour Arnaud"/>
    <s v="arnaud.dufour@email.com"/>
    <s v="06 78 01 23 45"/>
    <x v="16"/>
    <s v="Actif"/>
    <n v="2350"/>
    <x v="3"/>
  </r>
  <r>
    <s v="Martin Sophie"/>
    <s v="sophie.martin@email.com"/>
    <s v="06 23 45 67 89"/>
    <x v="17"/>
    <s v="Actif"/>
    <n v="2300"/>
    <x v="1"/>
  </r>
  <r>
    <s v="Blanc Jacques"/>
    <s v="jacques.blanc@email.com"/>
    <s v="06 45 67 89 01"/>
    <x v="18"/>
    <s v="Actif"/>
    <n v="2200"/>
    <x v="2"/>
  </r>
  <r>
    <s v="Simonin Raphaël"/>
    <s v="raphael.simonin@email.com"/>
    <s v="06 90 23 45 67"/>
    <x v="19"/>
    <s v="Actif"/>
    <n v="2200"/>
    <x v="7"/>
  </r>
  <r>
    <s v="Lefevre Nicolas"/>
    <s v="nicolas.lefevre@email.com"/>
    <s v="06 78 90 12 34"/>
    <x v="20"/>
    <s v="Actif"/>
    <n v="2100"/>
    <x v="7"/>
  </r>
  <r>
    <s v="Gautier Margot"/>
    <s v="margot.gautier@email.com"/>
    <s v="06 12 45 67 89"/>
    <x v="21"/>
    <s v="Actif"/>
    <n v="2100"/>
    <x v="0"/>
  </r>
  <r>
    <s v="Renard Thomas"/>
    <s v="thomas.renard@email.com"/>
    <s v="06 67 89 01 23"/>
    <x v="22"/>
    <s v="Actif"/>
    <n v="1950"/>
    <x v="0"/>
  </r>
  <r>
    <s v="Lemaire Fabrice"/>
    <s v="fabrice.lemaire@email.com"/>
    <s v="06 45 78 90 12"/>
    <x v="23"/>
    <s v="Actif"/>
    <n v="1950"/>
    <x v="0"/>
  </r>
  <r>
    <s v="Bourgois Henri"/>
    <s v="henri.bourgois@email.com"/>
    <s v="06 89 12 34 56"/>
    <x v="24"/>
    <s v="Actif"/>
    <n v="1850"/>
    <x v="3"/>
  </r>
  <r>
    <s v="Gauthier Anne"/>
    <s v="anne.gauthier@email.com"/>
    <s v="06 67 89 01 23"/>
    <x v="25"/>
    <s v="Actif"/>
    <n v="1800"/>
    <x v="5"/>
  </r>
  <r>
    <s v="Vincent Nathalie"/>
    <s v="nathalie.vincent@email.com"/>
    <s v="06 90 12 34 56"/>
    <x v="26"/>
    <s v="Actif"/>
    <n v="1700"/>
    <x v="2"/>
  </r>
  <r>
    <s v="Renault Évelyne"/>
    <s v="evelyne.renault@email.com"/>
    <s v="06 01 34 56 78"/>
    <x v="27"/>
    <s v="Actif"/>
    <n v="1700"/>
    <x v="7"/>
  </r>
  <r>
    <s v="Gérard Michaël"/>
    <s v="michael.gerard@email.com"/>
    <s v="06 34 67 89 01"/>
    <x v="28"/>
    <s v="Actif"/>
    <n v="1650"/>
    <x v="8"/>
  </r>
  <r>
    <s v="Goncalves Rita"/>
    <s v="rita.goncalves@email.com"/>
    <s v="06 45 78 90 12"/>
    <x v="29"/>
    <s v="Actif"/>
    <n v="1550"/>
    <x v="2"/>
  </r>
  <r>
    <s v="Dupont Jean"/>
    <s v="jean.dupont@email.com"/>
    <s v="06 12 34 56 78"/>
    <x v="30"/>
    <s v="Actif"/>
    <n v="1500"/>
    <x v="0"/>
  </r>
  <r>
    <s v="Lefebvre Isabelle"/>
    <s v="isabelle.lefebvre@email.com"/>
    <s v="06 12 34 56 78"/>
    <x v="31"/>
    <s v="Actif"/>
    <n v="1200"/>
    <x v="8"/>
  </r>
  <r>
    <s v="Bernard Pierre"/>
    <s v="pierre.bernard@email.com"/>
    <s v="06 34 56 78 90"/>
    <x v="32"/>
    <s v="Inactif"/>
    <n v="800"/>
    <x v="8"/>
  </r>
  <r>
    <s v="Marchand Grégoire"/>
    <s v="gregoire.marchand@email.com"/>
    <s v="06 01 34 56 78"/>
    <x v="33"/>
    <s v="Inactif"/>
    <n v="700"/>
    <x v="9"/>
  </r>
  <r>
    <s v="Lefèvre Camille"/>
    <s v="camille.lefevre@email.com"/>
    <s v="06 23 56 78 90"/>
    <x v="34"/>
    <s v="Inactif"/>
    <n v="680"/>
    <x v="8"/>
  </r>
  <r>
    <s v="Arnaud Yannick"/>
    <s v="yannick.arnaud@email.com"/>
    <s v="06 89 01 23 45"/>
    <x v="35"/>
    <s v="Inactif"/>
    <n v="600"/>
    <x v="7"/>
  </r>
  <r>
    <s v="Hubert Dominique"/>
    <s v="dominique.hubert@email.com"/>
    <s v="06 67 90 12 34"/>
    <x v="36"/>
    <s v="Inactif"/>
    <n v="550"/>
    <x v="4"/>
  </r>
  <r>
    <s v="Richard Claudine"/>
    <s v="claudine.richard@email.com"/>
    <s v="06 89 01 23 45"/>
    <x v="37"/>
    <s v="Inactif"/>
    <n v="500"/>
    <x v="9"/>
  </r>
  <r>
    <s v="Lamy Béatrice"/>
    <s v="beatrice.lamy@email.com"/>
    <s v="06 45 78 90 12"/>
    <x v="38"/>
    <s v="Inactif"/>
    <n v="450"/>
    <x v="4"/>
  </r>
  <r>
    <s v="Beaumont Jeanne"/>
    <s v="jeanne.beaumont@email.com"/>
    <s v="06 89 12 34 56"/>
    <x v="39"/>
    <s v="Inactif"/>
    <n v="420"/>
    <x v="5"/>
  </r>
  <r>
    <s v="Garcia Elena"/>
    <s v="elena.garcia@email.com"/>
    <s v="06 34 56 78 90"/>
    <x v="40"/>
    <s v="Inactif"/>
    <n v="400"/>
    <x v="10"/>
  </r>
  <r>
    <s v="Moreau Laurent"/>
    <s v="laurent.moreau@email.com"/>
    <s v="06 56 78 90 12"/>
    <x v="41"/>
    <s v="Prospect"/>
    <n v="0"/>
    <x v="3"/>
  </r>
  <r>
    <s v="Durand Georges"/>
    <s v="georges.durand@email.com"/>
    <s v="06 01 23 45 67"/>
    <x v="42"/>
    <s v="Prospect"/>
    <n v="0"/>
    <x v="1"/>
  </r>
  <r>
    <s v="Deschamps Sylvie"/>
    <s v="sylvie.deschamps@email.com"/>
    <s v="06 56 78 90 12"/>
    <x v="43"/>
    <s v="Prospect"/>
    <n v="0"/>
    <x v="5"/>
  </r>
  <r>
    <s v="Mercier Sandrine"/>
    <s v="sandrine.mercier@email.com"/>
    <s v="06 23 56 78 90"/>
    <x v="44"/>
    <s v="Prospect"/>
    <n v="0"/>
    <x v="0"/>
  </r>
  <r>
    <s v="Lacroix Fabienne"/>
    <s v="fabienne.lacroix@email.com"/>
    <s v="06 78 01 23 45"/>
    <x v="45"/>
    <s v="Prospect"/>
    <n v="0"/>
    <x v="7"/>
  </r>
  <r>
    <s v="Delaunay Patricia"/>
    <s v="patricia.delaunay@email.com"/>
    <s v="06 34 67 89 01"/>
    <x v="46"/>
    <s v="Prospect"/>
    <n v="0"/>
    <x v="8"/>
  </r>
  <r>
    <s v="Fabre Emmanuel"/>
    <s v="emmanuel.fabre@email.com"/>
    <s v="06 90 23 45 67"/>
    <x v="47"/>
    <s v="Prospect"/>
    <n v="0"/>
    <x v="5"/>
  </r>
  <r>
    <s v="Brun Olivier"/>
    <s v="olivier.brun@email.com"/>
    <s v="06 56 89 01 23"/>
    <x v="48"/>
    <s v="Prospect"/>
    <n v="0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7B8198-18A6-44C4-B47D-94DB898A6A8A}" name="Tableau croisé dynamique10" cacheId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chartFormat="2">
  <location ref="B16:C28" firstHeaderRow="1" firstDataRow="1" firstDataCol="1"/>
  <pivotFields count="9">
    <pivotField showAll="0"/>
    <pivotField showAll="0"/>
    <pivotField showAll="0"/>
    <pivotField numFmtId="14" showAll="0">
      <items count="50">
        <item x="30"/>
        <item x="17"/>
        <item x="32"/>
        <item x="2"/>
        <item x="41"/>
        <item x="25"/>
        <item x="20"/>
        <item x="37"/>
        <item x="8"/>
        <item x="42"/>
        <item x="31"/>
        <item x="0"/>
        <item x="40"/>
        <item x="18"/>
        <item x="43"/>
        <item x="22"/>
        <item x="12"/>
        <item x="35"/>
        <item x="26"/>
        <item x="6"/>
        <item x="15"/>
        <item x="44"/>
        <item x="28"/>
        <item x="38"/>
        <item x="4"/>
        <item x="11"/>
        <item x="45"/>
        <item x="24"/>
        <item x="14"/>
        <item x="33"/>
        <item x="21"/>
        <item x="1"/>
        <item x="46"/>
        <item x="23"/>
        <item x="9"/>
        <item x="36"/>
        <item x="16"/>
        <item x="5"/>
        <item x="47"/>
        <item x="27"/>
        <item x="13"/>
        <item x="34"/>
        <item x="7"/>
        <item x="29"/>
        <item x="48"/>
        <item x="10"/>
        <item x="3"/>
        <item x="39"/>
        <item x="19"/>
        <item t="default"/>
      </items>
    </pivotField>
    <pivotField showAll="0"/>
    <pivotField dataField="1" showAll="0"/>
    <pivotField axis="axisRow" showAll="0">
      <items count="12">
        <item x="7"/>
        <item x="3"/>
        <item x="2"/>
        <item x="9"/>
        <item x="5"/>
        <item x="10"/>
        <item x="6"/>
        <item x="0"/>
        <item x="4"/>
        <item x="1"/>
        <item x="8"/>
        <item t="default"/>
      </items>
    </pivotField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omme de Montant HT" fld="5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469AA3-85EF-4325-BCB2-3881B95FA2F2}" name="Tableau croisé dynamique11" cacheId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chartFormat="4">
  <location ref="I4:J14" firstHeaderRow="1" firstDataRow="1" firstDataCol="1" rowPageCount="1" colPageCount="1"/>
  <pivotFields count="9">
    <pivotField showAll="0"/>
    <pivotField showAll="0"/>
    <pivotField showAll="0"/>
    <pivotField numFmtId="14" showAll="0">
      <items count="50">
        <item x="30"/>
        <item x="17"/>
        <item x="32"/>
        <item x="2"/>
        <item x="41"/>
        <item x="25"/>
        <item x="20"/>
        <item x="37"/>
        <item x="8"/>
        <item x="42"/>
        <item x="31"/>
        <item x="0"/>
        <item x="40"/>
        <item x="18"/>
        <item x="43"/>
        <item x="22"/>
        <item x="12"/>
        <item x="35"/>
        <item x="26"/>
        <item x="6"/>
        <item x="15"/>
        <item x="44"/>
        <item x="28"/>
        <item x="38"/>
        <item x="4"/>
        <item x="11"/>
        <item x="45"/>
        <item x="24"/>
        <item x="14"/>
        <item x="33"/>
        <item x="21"/>
        <item x="1"/>
        <item x="46"/>
        <item x="23"/>
        <item x="9"/>
        <item x="36"/>
        <item x="16"/>
        <item x="5"/>
        <item x="47"/>
        <item x="27"/>
        <item x="13"/>
        <item x="34"/>
        <item x="7"/>
        <item x="29"/>
        <item x="48"/>
        <item x="10"/>
        <item x="3"/>
        <item x="39"/>
        <item x="19"/>
        <item t="default"/>
      </items>
    </pivotField>
    <pivotField showAll="0"/>
    <pivotField dataField="1" showAll="0"/>
    <pivotField axis="axisPage" showAll="0">
      <items count="12">
        <item x="7"/>
        <item x="3"/>
        <item x="2"/>
        <item x="9"/>
        <item x="5"/>
        <item x="10"/>
        <item x="6"/>
        <item x="0"/>
        <item x="4"/>
        <item x="1"/>
        <item x="8"/>
        <item t="default"/>
      </items>
    </pivotField>
    <pivotField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8"/>
  </rowFields>
  <rowItems count="1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pageFields count="1">
    <pageField fld="6" item="7" hier="-1"/>
  </pageFields>
  <dataFields count="1">
    <dataField name="Somme de Montant HT" fld="5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DE6C3C-D6E0-48F5-AC83-B4346BBFF843}" name="Tableau croisé dynamique6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chartFormat="1" rowHeaderCaption="Mois">
  <location ref="B21:C31" firstHeaderRow="1" firstDataRow="1" firstDataCol="1" rowPageCount="1" colPageCount="1"/>
  <pivotFields count="9">
    <pivotField showAll="0"/>
    <pivotField showAll="0"/>
    <pivotField showAll="0"/>
    <pivotField numFmtId="14" showAl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t="default"/>
      </items>
    </pivotField>
    <pivotField showAll="0"/>
    <pivotField dataField="1" showAll="0"/>
    <pivotField axis="axisPage" showAll="0">
      <items count="12">
        <item x="5"/>
        <item x="3"/>
        <item x="8"/>
        <item x="6"/>
        <item x="4"/>
        <item x="7"/>
        <item x="10"/>
        <item x="0"/>
        <item x="9"/>
        <item x="1"/>
        <item x="2"/>
        <item t="default"/>
      </items>
    </pivotField>
    <pivotField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8"/>
  </rowFields>
  <rowItems count="1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pageFields count="1">
    <pageField fld="6" item="7" hier="-1"/>
  </pageFields>
  <dataFields count="1">
    <dataField name="Ventes (HT)" fld="5" baseField="0" baseItem="0" numFmtId="164"/>
  </dataFields>
  <formats count="1">
    <format dxfId="0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254E05-A40E-4CA8-BDD7-71FC7303AF12}" name="Tableau croisé dynamique7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rowHeaderCaption="Région">
  <location ref="E4:F11" firstHeaderRow="1" firstDataRow="1" firstDataCol="1" rowPageCount="1" colPageCount="1"/>
  <pivotFields count="9">
    <pivotField showAll="0"/>
    <pivotField showAll="0"/>
    <pivotField showAll="0"/>
    <pivotField numFmtId="14" showAl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t="default"/>
      </items>
    </pivotField>
    <pivotField showAll="0"/>
    <pivotField dataField="1" showAll="0"/>
    <pivotField axis="axisRow" showAll="0">
      <items count="12">
        <item x="5"/>
        <item x="3"/>
        <item x="8"/>
        <item x="6"/>
        <item x="4"/>
        <item x="7"/>
        <item x="10"/>
        <item x="0"/>
        <item x="9"/>
        <item x="1"/>
        <item x="2"/>
        <item t="default"/>
      </items>
    </pivotField>
    <pivotField showAll="0" defaultSubtotal="0"/>
    <pivotField name="Mois" axis="axisPage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</pivotFields>
  <rowFields count="1">
    <field x="6"/>
  </rowFields>
  <rowItems count="7">
    <i>
      <x/>
    </i>
    <i>
      <x v="1"/>
    </i>
    <i>
      <x v="3"/>
    </i>
    <i>
      <x v="4"/>
    </i>
    <i>
      <x v="7"/>
    </i>
    <i>
      <x v="9"/>
    </i>
    <i t="grand">
      <x/>
    </i>
  </rowItems>
  <colItems count="1">
    <i/>
  </colItems>
  <pageFields count="1">
    <pageField fld="8" item="6" hier="-1"/>
  </pageFields>
  <dataFields count="1">
    <dataField name="Ventes (HT)" fld="5" baseField="0" baseItem="0" numFmtId="164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1CDE826-1334-4E28-B5C3-C33BC6394191}" name="Clients" displayName="Clients" ref="B3:H52" totalsRowShown="0" headerRowDxfId="21" dataDxfId="20" tableBorderDxfId="19">
  <autoFilter ref="B3:H52" xr:uid="{21CDE826-1334-4E28-B5C3-C33BC6394191}"/>
  <sortState xmlns:xlrd2="http://schemas.microsoft.com/office/spreadsheetml/2017/richdata2" ref="B4:H52">
    <sortCondition descending="1" ref="G3:G52"/>
  </sortState>
  <tableColumns count="7">
    <tableColumn id="1" xr3:uid="{6831080A-A3CD-429D-8687-1F64522EB04E}" name="Client" dataDxfId="18"/>
    <tableColumn id="2" xr3:uid="{CAA6F183-1903-4321-8E88-44DA2832E578}" name="Email" dataDxfId="17"/>
    <tableColumn id="3" xr3:uid="{719F5510-1D28-41F5-BE60-BE612F5439AC}" name="Téléphone" dataDxfId="16"/>
    <tableColumn id="4" xr3:uid="{EF6D48BE-EA14-46CC-8DD5-03F95167EB57}" name="Date Ajout" dataDxfId="15"/>
    <tableColumn id="5" xr3:uid="{8171E94E-7021-433F-97B0-E701D52E9969}" name="Statut" dataDxfId="14"/>
    <tableColumn id="6" xr3:uid="{A06F1B1D-2499-4835-9027-B6A035D42DFD}" name="Montant HT" dataDxfId="13"/>
    <tableColumn id="7" xr3:uid="{38104146-E301-4A3F-84E2-FD5E356BC462}" name="Région" dataDxfId="1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347CEB-9495-42F5-A020-F0DA52F3EC4E}" name="Tableau1" displayName="Tableau1" ref="B3:H52" totalsRowShown="0" headerRowDxfId="11" dataDxfId="10" tableBorderDxfId="9">
  <autoFilter ref="B3:H52" xr:uid="{6698C1CB-83B6-4955-800C-1DE39225912E}">
    <filterColumn colId="6">
      <filters>
        <filter val="Île-de-France"/>
      </filters>
    </filterColumn>
  </autoFilter>
  <tableColumns count="7">
    <tableColumn id="1" xr3:uid="{A2F197D9-5D8C-4270-96D7-ACED95B42935}" name="Client" dataDxfId="8"/>
    <tableColumn id="2" xr3:uid="{8C03B086-EE42-4135-AE1F-64998C62651A}" name="Email" dataDxfId="7"/>
    <tableColumn id="3" xr3:uid="{7EF694EB-ADDB-4915-9164-FBA4EED65436}" name="Téléphone" dataDxfId="6"/>
    <tableColumn id="4" xr3:uid="{2161C8DE-88C7-4744-8CBF-04DEEDD234F8}" name="Date Ajout" dataDxfId="5"/>
    <tableColumn id="5" xr3:uid="{7466661E-D4FD-4DC7-B428-A81910E40211}" name="Statut" dataDxfId="4"/>
    <tableColumn id="6" xr3:uid="{14475399-850D-4C67-8BFD-C53413B8C123}" name="Montant HT" dataDxfId="3"/>
    <tableColumn id="7" xr3:uid="{A7A2CF28-F821-4FA7-9A6E-15FB9D7442A2}" name="Région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F76D4-2A4C-48D9-A1CE-7510893A41DD}">
  <dimension ref="A1:N52"/>
  <sheetViews>
    <sheetView showGridLines="0" topLeftCell="A4" zoomScale="70" zoomScaleNormal="70" workbookViewId="0">
      <selection activeCell="E10" sqref="B4:H52"/>
    </sheetView>
  </sheetViews>
  <sheetFormatPr baseColWidth="10" defaultRowHeight="14.4" x14ac:dyDescent="0.3"/>
  <cols>
    <col min="1" max="1" width="5.5546875" customWidth="1"/>
    <col min="2" max="2" width="18.109375" bestFit="1" customWidth="1"/>
    <col min="3" max="3" width="28.109375" bestFit="1" customWidth="1"/>
    <col min="4" max="4" width="15.109375" bestFit="1" customWidth="1"/>
    <col min="5" max="5" width="15" bestFit="1" customWidth="1"/>
    <col min="6" max="6" width="12.77734375" bestFit="1" customWidth="1"/>
    <col min="7" max="7" width="17.5546875" bestFit="1" customWidth="1"/>
    <col min="8" max="8" width="12.88671875" customWidth="1"/>
    <col min="10" max="10" width="11.44140625" customWidth="1"/>
    <col min="11" max="11" width="0" hidden="1" customWidth="1"/>
  </cols>
  <sheetData>
    <row r="1" spans="1:14" s="42" customFormat="1" ht="20.399999999999999" customHeight="1" x14ac:dyDescent="0.3">
      <c r="A1" s="42" t="s">
        <v>152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3" spans="1:14" ht="15.6" x14ac:dyDescent="0.3">
      <c r="B3" s="6" t="s">
        <v>145</v>
      </c>
      <c r="C3" s="5" t="s">
        <v>0</v>
      </c>
      <c r="D3" s="5" t="s">
        <v>1</v>
      </c>
      <c r="E3" s="5" t="s">
        <v>2</v>
      </c>
      <c r="F3" s="5" t="s">
        <v>3</v>
      </c>
      <c r="G3" s="5" t="s">
        <v>4</v>
      </c>
      <c r="H3" s="5" t="s">
        <v>5</v>
      </c>
    </row>
    <row r="4" spans="1:14" x14ac:dyDescent="0.3">
      <c r="B4" s="38" t="s">
        <v>48</v>
      </c>
      <c r="C4" s="32" t="s">
        <v>49</v>
      </c>
      <c r="D4" s="33" t="s">
        <v>13</v>
      </c>
      <c r="E4" s="34">
        <v>45731</v>
      </c>
      <c r="F4" s="33" t="s">
        <v>9</v>
      </c>
      <c r="G4" s="33">
        <v>3500</v>
      </c>
      <c r="H4" s="40" t="s">
        <v>10</v>
      </c>
      <c r="K4" t="s">
        <v>150</v>
      </c>
      <c r="L4" t="str" cm="1">
        <f t="array" ref="L4:L14">_xlfn.UNIQUE(Clients[Région])</f>
        <v>Île-de-France</v>
      </c>
      <c r="N4" t="str" cm="1">
        <f t="array" ref="N4:N6">_xlfn.UNIQUE(Clients[Statut])</f>
        <v>Actif</v>
      </c>
    </row>
    <row r="5" spans="1:14" x14ac:dyDescent="0.3">
      <c r="B5" s="39" t="s">
        <v>102</v>
      </c>
      <c r="C5" s="35" t="s">
        <v>103</v>
      </c>
      <c r="D5" s="36" t="s">
        <v>75</v>
      </c>
      <c r="E5" s="37">
        <v>45843</v>
      </c>
      <c r="F5" s="36" t="s">
        <v>9</v>
      </c>
      <c r="G5" s="36">
        <v>3350</v>
      </c>
      <c r="H5" s="41" t="s">
        <v>14</v>
      </c>
      <c r="K5" t="str" cm="1">
        <f t="array" ref="K5:K15">_xlfn.UNIQUE(H4:H52)</f>
        <v>Île-de-France</v>
      </c>
      <c r="L5" t="str">
        <v>Provence</v>
      </c>
      <c r="N5" t="str">
        <v>Inactif</v>
      </c>
    </row>
    <row r="6" spans="1:14" x14ac:dyDescent="0.3">
      <c r="B6" s="39" t="s">
        <v>20</v>
      </c>
      <c r="C6" s="35" t="s">
        <v>21</v>
      </c>
      <c r="D6" s="36" t="s">
        <v>22</v>
      </c>
      <c r="E6" s="37">
        <v>45689</v>
      </c>
      <c r="F6" s="36" t="s">
        <v>9</v>
      </c>
      <c r="G6" s="36">
        <v>3200</v>
      </c>
      <c r="H6" s="41" t="s">
        <v>10</v>
      </c>
      <c r="K6" t="str">
        <v>Provence</v>
      </c>
      <c r="L6" t="str">
        <v>Auvergne</v>
      </c>
      <c r="N6" t="str">
        <v>Prospect</v>
      </c>
    </row>
    <row r="7" spans="1:14" x14ac:dyDescent="0.3">
      <c r="B7" s="39" t="s">
        <v>132</v>
      </c>
      <c r="C7" s="35" t="s">
        <v>133</v>
      </c>
      <c r="D7" s="36" t="s">
        <v>90</v>
      </c>
      <c r="E7" s="37">
        <v>45920</v>
      </c>
      <c r="F7" s="36" t="s">
        <v>9</v>
      </c>
      <c r="G7" s="36">
        <v>3200</v>
      </c>
      <c r="H7" s="41" t="s">
        <v>10</v>
      </c>
      <c r="K7" t="str">
        <v>Auvergne</v>
      </c>
      <c r="L7" t="str">
        <v>Aquitaine</v>
      </c>
    </row>
    <row r="8" spans="1:14" x14ac:dyDescent="0.3">
      <c r="B8" s="39" t="s">
        <v>82</v>
      </c>
      <c r="C8" s="35" t="s">
        <v>83</v>
      </c>
      <c r="D8" s="36" t="s">
        <v>84</v>
      </c>
      <c r="E8" s="37">
        <v>45809</v>
      </c>
      <c r="F8" s="36" t="s">
        <v>9</v>
      </c>
      <c r="G8" s="36">
        <v>3100</v>
      </c>
      <c r="H8" s="41" t="s">
        <v>10</v>
      </c>
      <c r="K8" t="str">
        <v>Aquitaine</v>
      </c>
      <c r="L8" t="str">
        <v>Languedoc</v>
      </c>
    </row>
    <row r="9" spans="1:14" x14ac:dyDescent="0.3">
      <c r="B9" s="39" t="s">
        <v>114</v>
      </c>
      <c r="C9" s="35" t="s">
        <v>115</v>
      </c>
      <c r="D9" s="36" t="s">
        <v>93</v>
      </c>
      <c r="E9" s="37">
        <v>45874</v>
      </c>
      <c r="F9" s="36" t="s">
        <v>9</v>
      </c>
      <c r="G9" s="36">
        <v>3000</v>
      </c>
      <c r="H9" s="41" t="s">
        <v>10</v>
      </c>
      <c r="K9" t="str">
        <v>Languedoc</v>
      </c>
      <c r="L9" t="str">
        <v>Bretagne</v>
      </c>
    </row>
    <row r="10" spans="1:14" x14ac:dyDescent="0.3">
      <c r="B10" s="39" t="s">
        <v>67</v>
      </c>
      <c r="C10" s="35" t="s">
        <v>68</v>
      </c>
      <c r="D10" s="36" t="s">
        <v>45</v>
      </c>
      <c r="E10" s="37">
        <v>45782</v>
      </c>
      <c r="F10" s="36" t="s">
        <v>9</v>
      </c>
      <c r="G10" s="36">
        <v>2900</v>
      </c>
      <c r="H10" s="41" t="s">
        <v>10</v>
      </c>
      <c r="K10" t="str">
        <v>Bretagne</v>
      </c>
      <c r="L10" t="str">
        <v>Côte-d'Or</v>
      </c>
    </row>
    <row r="11" spans="1:14" x14ac:dyDescent="0.3">
      <c r="B11" s="39" t="s">
        <v>124</v>
      </c>
      <c r="C11" s="35" t="s">
        <v>125</v>
      </c>
      <c r="D11" s="36" t="s">
        <v>78</v>
      </c>
      <c r="E11" s="37">
        <v>45901</v>
      </c>
      <c r="F11" s="36" t="s">
        <v>9</v>
      </c>
      <c r="G11" s="36">
        <v>2900</v>
      </c>
      <c r="H11" s="41" t="s">
        <v>10</v>
      </c>
      <c r="K11" t="str">
        <v>Côte-d'Or</v>
      </c>
      <c r="L11" t="str">
        <v>Alsace</v>
      </c>
    </row>
    <row r="12" spans="1:14" x14ac:dyDescent="0.3">
      <c r="B12" s="39" t="s">
        <v>40</v>
      </c>
      <c r="C12" s="35" t="s">
        <v>41</v>
      </c>
      <c r="D12" s="36" t="s">
        <v>42</v>
      </c>
      <c r="E12" s="37">
        <v>45717</v>
      </c>
      <c r="F12" s="36" t="s">
        <v>9</v>
      </c>
      <c r="G12" s="36">
        <v>2800</v>
      </c>
      <c r="H12" s="41" t="s">
        <v>10</v>
      </c>
      <c r="K12" t="str">
        <v>Alsace</v>
      </c>
      <c r="L12" t="str">
        <v>Rhône-Alpes</v>
      </c>
    </row>
    <row r="13" spans="1:14" x14ac:dyDescent="0.3">
      <c r="B13" s="39" t="s">
        <v>108</v>
      </c>
      <c r="C13" s="35" t="s">
        <v>109</v>
      </c>
      <c r="D13" s="36" t="s">
        <v>84</v>
      </c>
      <c r="E13" s="37">
        <v>45858</v>
      </c>
      <c r="F13" s="36" t="s">
        <v>9</v>
      </c>
      <c r="G13" s="36">
        <v>2800</v>
      </c>
      <c r="H13" s="41" t="s">
        <v>55</v>
      </c>
      <c r="K13" t="str">
        <v>Rhône-Alpes</v>
      </c>
      <c r="L13" t="str">
        <v>Bourgogne</v>
      </c>
    </row>
    <row r="14" spans="1:14" x14ac:dyDescent="0.3">
      <c r="B14" s="39" t="s">
        <v>130</v>
      </c>
      <c r="C14" s="35" t="s">
        <v>131</v>
      </c>
      <c r="D14" s="36" t="s">
        <v>87</v>
      </c>
      <c r="E14" s="37">
        <v>45915</v>
      </c>
      <c r="F14" s="36" t="s">
        <v>9</v>
      </c>
      <c r="G14" s="36">
        <v>2750</v>
      </c>
      <c r="H14" s="41" t="s">
        <v>27</v>
      </c>
      <c r="K14" t="str">
        <v>Bourgogne</v>
      </c>
      <c r="L14" t="str">
        <v>Catalogne</v>
      </c>
    </row>
    <row r="15" spans="1:14" x14ac:dyDescent="0.3">
      <c r="B15" s="39" t="s">
        <v>85</v>
      </c>
      <c r="C15" s="35" t="s">
        <v>86</v>
      </c>
      <c r="D15" s="36" t="s">
        <v>87</v>
      </c>
      <c r="E15" s="37">
        <v>45813</v>
      </c>
      <c r="F15" s="36" t="s">
        <v>9</v>
      </c>
      <c r="G15" s="36">
        <v>2700</v>
      </c>
      <c r="H15" s="41" t="s">
        <v>14</v>
      </c>
      <c r="K15" t="str">
        <v>Catalogne</v>
      </c>
    </row>
    <row r="16" spans="1:14" x14ac:dyDescent="0.3">
      <c r="B16" s="39" t="s">
        <v>60</v>
      </c>
      <c r="C16" s="35" t="s">
        <v>61</v>
      </c>
      <c r="D16" s="36" t="s">
        <v>34</v>
      </c>
      <c r="E16" s="37">
        <v>45762</v>
      </c>
      <c r="F16" s="36" t="s">
        <v>9</v>
      </c>
      <c r="G16" s="36">
        <v>2600</v>
      </c>
      <c r="H16" s="41" t="s">
        <v>62</v>
      </c>
    </row>
    <row r="17" spans="2:8" x14ac:dyDescent="0.3">
      <c r="B17" s="39" t="s">
        <v>120</v>
      </c>
      <c r="C17" s="35" t="s">
        <v>121</v>
      </c>
      <c r="D17" s="36" t="s">
        <v>71</v>
      </c>
      <c r="E17" s="37">
        <v>45889</v>
      </c>
      <c r="F17" s="36" t="s">
        <v>9</v>
      </c>
      <c r="G17" s="36">
        <v>2600</v>
      </c>
      <c r="H17" s="41" t="s">
        <v>14</v>
      </c>
    </row>
    <row r="18" spans="2:8" x14ac:dyDescent="0.3">
      <c r="B18" s="39" t="s">
        <v>94</v>
      </c>
      <c r="C18" s="35" t="s">
        <v>95</v>
      </c>
      <c r="D18" s="36" t="s">
        <v>96</v>
      </c>
      <c r="E18" s="37">
        <v>45828</v>
      </c>
      <c r="F18" s="36" t="s">
        <v>9</v>
      </c>
      <c r="G18" s="36">
        <v>2550</v>
      </c>
      <c r="H18" s="41" t="s">
        <v>31</v>
      </c>
    </row>
    <row r="19" spans="2:8" x14ac:dyDescent="0.3">
      <c r="B19" s="39" t="s">
        <v>69</v>
      </c>
      <c r="C19" s="35" t="s">
        <v>70</v>
      </c>
      <c r="D19" s="36" t="s">
        <v>71</v>
      </c>
      <c r="E19" s="37">
        <v>45787</v>
      </c>
      <c r="F19" s="36" t="s">
        <v>9</v>
      </c>
      <c r="G19" s="36">
        <v>2400</v>
      </c>
      <c r="H19" s="41" t="s">
        <v>72</v>
      </c>
    </row>
    <row r="20" spans="2:8" x14ac:dyDescent="0.3">
      <c r="B20" s="39" t="s">
        <v>112</v>
      </c>
      <c r="C20" s="35" t="s">
        <v>113</v>
      </c>
      <c r="D20" s="36" t="s">
        <v>90</v>
      </c>
      <c r="E20" s="37">
        <v>45870</v>
      </c>
      <c r="F20" s="36" t="s">
        <v>9</v>
      </c>
      <c r="G20" s="36">
        <v>2350</v>
      </c>
      <c r="H20" s="41" t="s">
        <v>27</v>
      </c>
    </row>
    <row r="21" spans="2:8" x14ac:dyDescent="0.3">
      <c r="B21" s="39" t="s">
        <v>11</v>
      </c>
      <c r="C21" s="35" t="s">
        <v>12</v>
      </c>
      <c r="D21" s="36" t="s">
        <v>13</v>
      </c>
      <c r="E21" s="37">
        <v>45675</v>
      </c>
      <c r="F21" s="36" t="s">
        <v>9</v>
      </c>
      <c r="G21" s="36">
        <v>2300</v>
      </c>
      <c r="H21" s="41" t="s">
        <v>14</v>
      </c>
    </row>
    <row r="22" spans="2:8" x14ac:dyDescent="0.3">
      <c r="B22" s="39" t="s">
        <v>53</v>
      </c>
      <c r="C22" s="35" t="s">
        <v>54</v>
      </c>
      <c r="D22" s="36" t="s">
        <v>22</v>
      </c>
      <c r="E22" s="37">
        <v>45748</v>
      </c>
      <c r="F22" s="36" t="s">
        <v>9</v>
      </c>
      <c r="G22" s="36">
        <v>2200</v>
      </c>
      <c r="H22" s="41" t="s">
        <v>55</v>
      </c>
    </row>
    <row r="23" spans="2:8" x14ac:dyDescent="0.3">
      <c r="B23" s="39" t="s">
        <v>136</v>
      </c>
      <c r="C23" s="35" t="s">
        <v>137</v>
      </c>
      <c r="D23" s="36" t="s">
        <v>96</v>
      </c>
      <c r="E23" s="37">
        <v>45931</v>
      </c>
      <c r="F23" s="36" t="s">
        <v>9</v>
      </c>
      <c r="G23" s="36">
        <v>2200</v>
      </c>
      <c r="H23" s="41" t="s">
        <v>35</v>
      </c>
    </row>
    <row r="24" spans="2:8" x14ac:dyDescent="0.3">
      <c r="B24" s="39" t="s">
        <v>32</v>
      </c>
      <c r="C24" s="35" t="s">
        <v>33</v>
      </c>
      <c r="D24" s="36" t="s">
        <v>34</v>
      </c>
      <c r="E24" s="37">
        <v>45703</v>
      </c>
      <c r="F24" s="36" t="s">
        <v>9</v>
      </c>
      <c r="G24" s="36">
        <v>2100</v>
      </c>
      <c r="H24" s="41" t="s">
        <v>35</v>
      </c>
    </row>
    <row r="25" spans="2:8" x14ac:dyDescent="0.3">
      <c r="B25" s="39" t="s">
        <v>100</v>
      </c>
      <c r="C25" s="35" t="s">
        <v>101</v>
      </c>
      <c r="D25" s="36" t="s">
        <v>71</v>
      </c>
      <c r="E25" s="37">
        <v>45839</v>
      </c>
      <c r="F25" s="36" t="s">
        <v>9</v>
      </c>
      <c r="G25" s="36">
        <v>2100</v>
      </c>
      <c r="H25" s="41" t="s">
        <v>10</v>
      </c>
    </row>
    <row r="26" spans="2:8" x14ac:dyDescent="0.3">
      <c r="B26" s="39" t="s">
        <v>58</v>
      </c>
      <c r="C26" s="35" t="s">
        <v>59</v>
      </c>
      <c r="D26" s="36" t="s">
        <v>30</v>
      </c>
      <c r="E26" s="37">
        <v>45757</v>
      </c>
      <c r="F26" s="36" t="s">
        <v>9</v>
      </c>
      <c r="G26" s="36">
        <v>1950</v>
      </c>
      <c r="H26" s="41" t="s">
        <v>10</v>
      </c>
    </row>
    <row r="27" spans="2:8" x14ac:dyDescent="0.3">
      <c r="B27" s="39" t="s">
        <v>106</v>
      </c>
      <c r="C27" s="35" t="s">
        <v>107</v>
      </c>
      <c r="D27" s="36" t="s">
        <v>81</v>
      </c>
      <c r="E27" s="37">
        <v>45853</v>
      </c>
      <c r="F27" s="36" t="s">
        <v>9</v>
      </c>
      <c r="G27" s="36">
        <v>1950</v>
      </c>
      <c r="H27" s="41" t="s">
        <v>10</v>
      </c>
    </row>
    <row r="28" spans="2:8" x14ac:dyDescent="0.3">
      <c r="B28" s="39" t="s">
        <v>91</v>
      </c>
      <c r="C28" s="35" t="s">
        <v>92</v>
      </c>
      <c r="D28" s="36" t="s">
        <v>93</v>
      </c>
      <c r="E28" s="37">
        <v>45823</v>
      </c>
      <c r="F28" s="36" t="s">
        <v>9</v>
      </c>
      <c r="G28" s="36">
        <v>1850</v>
      </c>
      <c r="H28" s="41" t="s">
        <v>27</v>
      </c>
    </row>
    <row r="29" spans="2:8" x14ac:dyDescent="0.3">
      <c r="B29" s="39" t="s">
        <v>28</v>
      </c>
      <c r="C29" s="35" t="s">
        <v>29</v>
      </c>
      <c r="D29" s="36" t="s">
        <v>30</v>
      </c>
      <c r="E29" s="37">
        <v>45698</v>
      </c>
      <c r="F29" s="36" t="s">
        <v>9</v>
      </c>
      <c r="G29" s="36">
        <v>1800</v>
      </c>
      <c r="H29" s="41" t="s">
        <v>31</v>
      </c>
    </row>
    <row r="30" spans="2:8" x14ac:dyDescent="0.3">
      <c r="B30" s="39" t="s">
        <v>65</v>
      </c>
      <c r="C30" s="35" t="s">
        <v>66</v>
      </c>
      <c r="D30" s="36" t="s">
        <v>42</v>
      </c>
      <c r="E30" s="37">
        <v>45778</v>
      </c>
      <c r="F30" s="36" t="s">
        <v>9</v>
      </c>
      <c r="G30" s="36">
        <v>1700</v>
      </c>
      <c r="H30" s="41" t="s">
        <v>55</v>
      </c>
    </row>
    <row r="31" spans="2:8" x14ac:dyDescent="0.3">
      <c r="B31" s="39" t="s">
        <v>118</v>
      </c>
      <c r="C31" s="35" t="s">
        <v>119</v>
      </c>
      <c r="D31" s="36" t="s">
        <v>99</v>
      </c>
      <c r="E31" s="37">
        <v>45884</v>
      </c>
      <c r="F31" s="36" t="s">
        <v>9</v>
      </c>
      <c r="G31" s="36">
        <v>1700</v>
      </c>
      <c r="H31" s="41" t="s">
        <v>35</v>
      </c>
    </row>
    <row r="32" spans="2:8" x14ac:dyDescent="0.3">
      <c r="B32" s="39" t="s">
        <v>76</v>
      </c>
      <c r="C32" s="35" t="s">
        <v>77</v>
      </c>
      <c r="D32" s="36" t="s">
        <v>78</v>
      </c>
      <c r="E32" s="37">
        <v>45797</v>
      </c>
      <c r="F32" s="36" t="s">
        <v>9</v>
      </c>
      <c r="G32" s="36">
        <v>1650</v>
      </c>
      <c r="H32" s="41" t="s">
        <v>19</v>
      </c>
    </row>
    <row r="33" spans="2:8" x14ac:dyDescent="0.3">
      <c r="B33" s="39" t="s">
        <v>126</v>
      </c>
      <c r="C33" s="35" t="s">
        <v>127</v>
      </c>
      <c r="D33" s="36" t="s">
        <v>81</v>
      </c>
      <c r="E33" s="37">
        <v>45905</v>
      </c>
      <c r="F33" s="36" t="s">
        <v>9</v>
      </c>
      <c r="G33" s="36">
        <v>1550</v>
      </c>
      <c r="H33" s="41" t="s">
        <v>55</v>
      </c>
    </row>
    <row r="34" spans="2:8" x14ac:dyDescent="0.3">
      <c r="B34" s="39" t="s">
        <v>6</v>
      </c>
      <c r="C34" s="35" t="s">
        <v>7</v>
      </c>
      <c r="D34" s="36" t="s">
        <v>8</v>
      </c>
      <c r="E34" s="37">
        <v>45672</v>
      </c>
      <c r="F34" s="36" t="s">
        <v>9</v>
      </c>
      <c r="G34" s="36">
        <v>1500</v>
      </c>
      <c r="H34" s="41" t="s">
        <v>10</v>
      </c>
    </row>
    <row r="35" spans="2:8" x14ac:dyDescent="0.3">
      <c r="B35" s="39" t="s">
        <v>46</v>
      </c>
      <c r="C35" s="35" t="s">
        <v>47</v>
      </c>
      <c r="D35" s="36" t="s">
        <v>8</v>
      </c>
      <c r="E35" s="37">
        <v>45726</v>
      </c>
      <c r="F35" s="36" t="s">
        <v>9</v>
      </c>
      <c r="G35" s="36">
        <v>1200</v>
      </c>
      <c r="H35" s="41" t="s">
        <v>19</v>
      </c>
    </row>
    <row r="36" spans="2:8" x14ac:dyDescent="0.3">
      <c r="B36" s="39" t="s">
        <v>15</v>
      </c>
      <c r="C36" s="35" t="s">
        <v>16</v>
      </c>
      <c r="D36" s="36" t="s">
        <v>17</v>
      </c>
      <c r="E36" s="37">
        <v>45677</v>
      </c>
      <c r="F36" s="36" t="s">
        <v>18</v>
      </c>
      <c r="G36" s="36">
        <v>800</v>
      </c>
      <c r="H36" s="41" t="s">
        <v>19</v>
      </c>
    </row>
    <row r="37" spans="2:8" x14ac:dyDescent="0.3">
      <c r="B37" s="39" t="s">
        <v>97</v>
      </c>
      <c r="C37" s="35" t="s">
        <v>98</v>
      </c>
      <c r="D37" s="36" t="s">
        <v>99</v>
      </c>
      <c r="E37" s="37">
        <v>45833</v>
      </c>
      <c r="F37" s="36" t="s">
        <v>18</v>
      </c>
      <c r="G37" s="36">
        <v>700</v>
      </c>
      <c r="H37" s="41" t="s">
        <v>39</v>
      </c>
    </row>
    <row r="38" spans="2:8" x14ac:dyDescent="0.3">
      <c r="B38" s="39" t="s">
        <v>122</v>
      </c>
      <c r="C38" s="35" t="s">
        <v>123</v>
      </c>
      <c r="D38" s="36" t="s">
        <v>75</v>
      </c>
      <c r="E38" s="37">
        <v>45894</v>
      </c>
      <c r="F38" s="36" t="s">
        <v>18</v>
      </c>
      <c r="G38" s="36">
        <v>680</v>
      </c>
      <c r="H38" s="41" t="s">
        <v>19</v>
      </c>
    </row>
    <row r="39" spans="2:8" x14ac:dyDescent="0.3">
      <c r="B39" s="39" t="s">
        <v>63</v>
      </c>
      <c r="C39" s="35" t="s">
        <v>64</v>
      </c>
      <c r="D39" s="36" t="s">
        <v>38</v>
      </c>
      <c r="E39" s="37">
        <v>45767</v>
      </c>
      <c r="F39" s="36" t="s">
        <v>18</v>
      </c>
      <c r="G39" s="36">
        <v>600</v>
      </c>
      <c r="H39" s="41" t="s">
        <v>35</v>
      </c>
    </row>
    <row r="40" spans="2:8" x14ac:dyDescent="0.3">
      <c r="B40" s="39" t="s">
        <v>110</v>
      </c>
      <c r="C40" s="35" t="s">
        <v>111</v>
      </c>
      <c r="D40" s="36" t="s">
        <v>87</v>
      </c>
      <c r="E40" s="37">
        <v>45863</v>
      </c>
      <c r="F40" s="36" t="s">
        <v>18</v>
      </c>
      <c r="G40" s="36">
        <v>550</v>
      </c>
      <c r="H40" s="41" t="s">
        <v>62</v>
      </c>
    </row>
    <row r="41" spans="2:8" x14ac:dyDescent="0.3">
      <c r="B41" s="39" t="s">
        <v>36</v>
      </c>
      <c r="C41" s="35" t="s">
        <v>37</v>
      </c>
      <c r="D41" s="36" t="s">
        <v>38</v>
      </c>
      <c r="E41" s="37">
        <v>45708</v>
      </c>
      <c r="F41" s="36" t="s">
        <v>18</v>
      </c>
      <c r="G41" s="36">
        <v>500</v>
      </c>
      <c r="H41" s="41" t="s">
        <v>39</v>
      </c>
    </row>
    <row r="42" spans="2:8" x14ac:dyDescent="0.3">
      <c r="B42" s="39" t="s">
        <v>79</v>
      </c>
      <c r="C42" s="35" t="s">
        <v>80</v>
      </c>
      <c r="D42" s="36" t="s">
        <v>81</v>
      </c>
      <c r="E42" s="37">
        <v>45802</v>
      </c>
      <c r="F42" s="36" t="s">
        <v>18</v>
      </c>
      <c r="G42" s="36">
        <v>450</v>
      </c>
      <c r="H42" s="41" t="s">
        <v>62</v>
      </c>
    </row>
    <row r="43" spans="2:8" x14ac:dyDescent="0.3">
      <c r="B43" s="39" t="s">
        <v>134</v>
      </c>
      <c r="C43" s="35" t="s">
        <v>135</v>
      </c>
      <c r="D43" s="36" t="s">
        <v>93</v>
      </c>
      <c r="E43" s="37">
        <v>45925</v>
      </c>
      <c r="F43" s="36" t="s">
        <v>18</v>
      </c>
      <c r="G43" s="36">
        <v>420</v>
      </c>
      <c r="H43" s="41" t="s">
        <v>31</v>
      </c>
    </row>
    <row r="44" spans="2:8" x14ac:dyDescent="0.3">
      <c r="B44" s="39" t="s">
        <v>50</v>
      </c>
      <c r="C44" s="35" t="s">
        <v>51</v>
      </c>
      <c r="D44" s="36" t="s">
        <v>17</v>
      </c>
      <c r="E44" s="37">
        <v>45736</v>
      </c>
      <c r="F44" s="36" t="s">
        <v>18</v>
      </c>
      <c r="G44" s="36">
        <v>400</v>
      </c>
      <c r="H44" s="41" t="s">
        <v>52</v>
      </c>
    </row>
    <row r="45" spans="2:8" x14ac:dyDescent="0.3">
      <c r="B45" s="39" t="s">
        <v>23</v>
      </c>
      <c r="C45" s="35" t="s">
        <v>24</v>
      </c>
      <c r="D45" s="36" t="s">
        <v>25</v>
      </c>
      <c r="E45" s="37">
        <v>45693</v>
      </c>
      <c r="F45" s="36" t="s">
        <v>26</v>
      </c>
      <c r="G45" s="36">
        <v>0</v>
      </c>
      <c r="H45" s="41" t="s">
        <v>27</v>
      </c>
    </row>
    <row r="46" spans="2:8" x14ac:dyDescent="0.3">
      <c r="B46" s="39" t="s">
        <v>43</v>
      </c>
      <c r="C46" s="35" t="s">
        <v>44</v>
      </c>
      <c r="D46" s="36" t="s">
        <v>45</v>
      </c>
      <c r="E46" s="37">
        <v>45721</v>
      </c>
      <c r="F46" s="36" t="s">
        <v>26</v>
      </c>
      <c r="G46" s="36">
        <v>0</v>
      </c>
      <c r="H46" s="41" t="s">
        <v>14</v>
      </c>
    </row>
    <row r="47" spans="2:8" x14ac:dyDescent="0.3">
      <c r="B47" s="39" t="s">
        <v>56</v>
      </c>
      <c r="C47" s="35" t="s">
        <v>57</v>
      </c>
      <c r="D47" s="36" t="s">
        <v>25</v>
      </c>
      <c r="E47" s="37">
        <v>45752</v>
      </c>
      <c r="F47" s="36" t="s">
        <v>26</v>
      </c>
      <c r="G47" s="36">
        <v>0</v>
      </c>
      <c r="H47" s="41" t="s">
        <v>31</v>
      </c>
    </row>
    <row r="48" spans="2:8" x14ac:dyDescent="0.3">
      <c r="B48" s="39" t="s">
        <v>73</v>
      </c>
      <c r="C48" s="35" t="s">
        <v>74</v>
      </c>
      <c r="D48" s="36" t="s">
        <v>75</v>
      </c>
      <c r="E48" s="37">
        <v>45792</v>
      </c>
      <c r="F48" s="36" t="s">
        <v>26</v>
      </c>
      <c r="G48" s="36">
        <v>0</v>
      </c>
      <c r="H48" s="41" t="s">
        <v>10</v>
      </c>
    </row>
    <row r="49" spans="2:8" x14ac:dyDescent="0.3">
      <c r="B49" s="39" t="s">
        <v>88</v>
      </c>
      <c r="C49" s="35" t="s">
        <v>89</v>
      </c>
      <c r="D49" s="36" t="s">
        <v>90</v>
      </c>
      <c r="E49" s="37">
        <v>45818</v>
      </c>
      <c r="F49" s="36" t="s">
        <v>26</v>
      </c>
      <c r="G49" s="36">
        <v>0</v>
      </c>
      <c r="H49" s="41" t="s">
        <v>35</v>
      </c>
    </row>
    <row r="50" spans="2:8" x14ac:dyDescent="0.3">
      <c r="B50" s="39" t="s">
        <v>104</v>
      </c>
      <c r="C50" s="35" t="s">
        <v>105</v>
      </c>
      <c r="D50" s="36" t="s">
        <v>78</v>
      </c>
      <c r="E50" s="37">
        <v>45848</v>
      </c>
      <c r="F50" s="36" t="s">
        <v>26</v>
      </c>
      <c r="G50" s="36">
        <v>0</v>
      </c>
      <c r="H50" s="41" t="s">
        <v>19</v>
      </c>
    </row>
    <row r="51" spans="2:8" x14ac:dyDescent="0.3">
      <c r="B51" s="39" t="s">
        <v>116</v>
      </c>
      <c r="C51" s="35" t="s">
        <v>117</v>
      </c>
      <c r="D51" s="36" t="s">
        <v>96</v>
      </c>
      <c r="E51" s="37">
        <v>45879</v>
      </c>
      <c r="F51" s="36" t="s">
        <v>26</v>
      </c>
      <c r="G51" s="36">
        <v>0</v>
      </c>
      <c r="H51" s="41" t="s">
        <v>31</v>
      </c>
    </row>
    <row r="52" spans="2:8" x14ac:dyDescent="0.3">
      <c r="B52" s="39" t="s">
        <v>128</v>
      </c>
      <c r="C52" s="35" t="s">
        <v>129</v>
      </c>
      <c r="D52" s="36" t="s">
        <v>84</v>
      </c>
      <c r="E52" s="37">
        <v>45910</v>
      </c>
      <c r="F52" s="36" t="s">
        <v>26</v>
      </c>
      <c r="G52" s="36">
        <v>0</v>
      </c>
      <c r="H52" s="41" t="s">
        <v>62</v>
      </c>
    </row>
  </sheetData>
  <mergeCells count="1">
    <mergeCell ref="A1:XFD1"/>
  </mergeCells>
  <dataValidations count="2">
    <dataValidation type="list" allowBlank="1" showInputMessage="1" showErrorMessage="1" sqref="H53:H60" xr:uid="{6C5195A7-DAC6-44C1-AC4B-0EE9C1AFE3B3}">
      <formula1>$L$4:$L$14</formula1>
    </dataValidation>
    <dataValidation type="list" allowBlank="1" showInputMessage="1" showErrorMessage="1" sqref="F53:F58" xr:uid="{7DBF6B99-A163-4277-BA69-9AC146FAD207}">
      <formula1>$N$4:$N$6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24B3C-D9E6-45FD-B15E-A4E6F3E45FDE}">
  <dimension ref="B2:M28"/>
  <sheetViews>
    <sheetView showGridLines="0" zoomScale="70" zoomScaleNormal="70" workbookViewId="0">
      <selection activeCell="I2" sqref="I2:J10"/>
    </sheetView>
  </sheetViews>
  <sheetFormatPr baseColWidth="10" defaultRowHeight="14.4" x14ac:dyDescent="0.3"/>
  <cols>
    <col min="2" max="2" width="27.77734375" bestFit="1" customWidth="1"/>
    <col min="3" max="3" width="19.6640625" bestFit="1" customWidth="1"/>
    <col min="7" max="7" width="13" customWidth="1"/>
    <col min="9" max="9" width="21.33203125" bestFit="1" customWidth="1"/>
    <col min="10" max="10" width="20.21875" bestFit="1" customWidth="1"/>
  </cols>
  <sheetData>
    <row r="2" spans="2:11" ht="15.6" x14ac:dyDescent="0.3">
      <c r="B2" s="44" t="s">
        <v>144</v>
      </c>
      <c r="C2" s="45"/>
      <c r="E2" s="44" t="s">
        <v>5</v>
      </c>
      <c r="F2" s="45"/>
      <c r="G2" s="31" t="s">
        <v>10</v>
      </c>
      <c r="I2" s="20" t="s">
        <v>5</v>
      </c>
      <c r="J2" t="s">
        <v>10</v>
      </c>
    </row>
    <row r="3" spans="2:11" x14ac:dyDescent="0.3">
      <c r="B3" s="28" t="s">
        <v>146</v>
      </c>
      <c r="C3" s="1">
        <f>COUNTIFS('Clients Bruts'!F4:F52,'Clients Bruts'!F45,'Clients Bruts'!H4:H52,'Tableau de bord'!G2)</f>
        <v>1</v>
      </c>
    </row>
    <row r="4" spans="2:11" x14ac:dyDescent="0.3">
      <c r="B4" s="29" t="s">
        <v>138</v>
      </c>
      <c r="C4" s="1">
        <f>COUNTIFS('Clients Bruts'!F4:F52,'Clients Bruts'!F13,'Clients Bruts'!H4:H52,'Tableau de bord'!G2)+COUNTIFS('Clients Bruts'!F4:F52,'Clients Bruts'!F37,'Clients Bruts'!H4:H52,'Tableau de bord'!G2)</f>
        <v>12</v>
      </c>
      <c r="I4" s="20" t="s">
        <v>154</v>
      </c>
      <c r="J4" t="s">
        <v>153</v>
      </c>
    </row>
    <row r="5" spans="2:11" x14ac:dyDescent="0.3">
      <c r="B5" s="29" t="s">
        <v>139</v>
      </c>
      <c r="C5" s="1">
        <f>COUNTIFS('Clients Bruts'!F4:F52,'Clients Bruts'!F13,'Clients Bruts'!H4:H52,'Tableau de bord'!G2)</f>
        <v>12</v>
      </c>
      <c r="E5" s="46"/>
      <c r="I5" s="21" t="s">
        <v>164</v>
      </c>
      <c r="J5" s="48">
        <v>1500</v>
      </c>
    </row>
    <row r="6" spans="2:11" x14ac:dyDescent="0.3">
      <c r="B6" s="29" t="s">
        <v>147</v>
      </c>
      <c r="C6" s="8">
        <f>C5/C4</f>
        <v>1</v>
      </c>
      <c r="I6" s="21" t="s">
        <v>156</v>
      </c>
      <c r="J6" s="48">
        <v>3200</v>
      </c>
    </row>
    <row r="7" spans="2:11" x14ac:dyDescent="0.3">
      <c r="B7" s="29" t="s">
        <v>140</v>
      </c>
      <c r="C7" s="1">
        <f>SUMIFS('Clients Bruts'!G4:G52,'Clients Bruts'!H4:H52,'Tableau de bord'!G2)</f>
        <v>32100</v>
      </c>
      <c r="I7" s="21" t="s">
        <v>163</v>
      </c>
      <c r="J7" s="48">
        <v>6300</v>
      </c>
    </row>
    <row r="8" spans="2:11" x14ac:dyDescent="0.3">
      <c r="B8" s="29" t="s">
        <v>141</v>
      </c>
      <c r="C8" s="1">
        <f>AVERAGEIFS('Clients Bruts'!G4:G52,'Clients Bruts'!H4:H52,'Tableau de bord'!G2)</f>
        <v>2469.2307692307691</v>
      </c>
      <c r="I8" s="21" t="s">
        <v>157</v>
      </c>
      <c r="J8" s="48">
        <v>1950</v>
      </c>
    </row>
    <row r="9" spans="2:11" x14ac:dyDescent="0.3">
      <c r="B9" s="29" t="s">
        <v>142</v>
      </c>
      <c r="C9" s="1" cm="1">
        <f t="array" ref="C9">MEDIAN(_xlfn._xlws.FILTER('Clients Bruts'!G4:G52,'Clients Bruts'!H4:H52='Tableau de bord'!G2))</f>
        <v>2900</v>
      </c>
      <c r="I9" s="21" t="s">
        <v>161</v>
      </c>
      <c r="J9" s="48">
        <v>2900</v>
      </c>
    </row>
    <row r="10" spans="2:11" x14ac:dyDescent="0.3">
      <c r="B10" s="29" t="s">
        <v>149</v>
      </c>
      <c r="C10" s="1">
        <f>_xlfn.MAXIFS('Clients Bruts'!G4:G52,'Clients Bruts'!H4:H52,'Tableau de bord'!G2)</f>
        <v>3500</v>
      </c>
      <c r="I10" s="21" t="s">
        <v>158</v>
      </c>
      <c r="J10" s="48">
        <v>3100</v>
      </c>
    </row>
    <row r="11" spans="2:11" x14ac:dyDescent="0.3">
      <c r="B11" s="30" t="s">
        <v>143</v>
      </c>
      <c r="C11" s="2" t="str">
        <f>_xlfn.XLOOKUP(C10,'Clients Bruts'!G4:G52,'Clients Bruts'!B4:B52)</f>
        <v>Fournier Marc</v>
      </c>
      <c r="I11" s="21" t="s">
        <v>162</v>
      </c>
      <c r="J11" s="48">
        <v>4050</v>
      </c>
    </row>
    <row r="12" spans="2:11" x14ac:dyDescent="0.3">
      <c r="I12" s="21" t="s">
        <v>159</v>
      </c>
      <c r="J12" s="48">
        <v>3000</v>
      </c>
    </row>
    <row r="13" spans="2:11" x14ac:dyDescent="0.3">
      <c r="I13" s="21" t="s">
        <v>160</v>
      </c>
      <c r="J13" s="48">
        <v>6100</v>
      </c>
    </row>
    <row r="14" spans="2:11" x14ac:dyDescent="0.3">
      <c r="I14" s="21" t="s">
        <v>155</v>
      </c>
      <c r="J14" s="48">
        <v>32100</v>
      </c>
    </row>
    <row r="15" spans="2:11" x14ac:dyDescent="0.3">
      <c r="K15" s="47"/>
    </row>
    <row r="16" spans="2:11" x14ac:dyDescent="0.3">
      <c r="B16" s="20" t="s">
        <v>154</v>
      </c>
      <c r="C16" t="s">
        <v>153</v>
      </c>
    </row>
    <row r="17" spans="2:13" x14ac:dyDescent="0.3">
      <c r="B17" s="21" t="s">
        <v>35</v>
      </c>
      <c r="C17">
        <v>6600</v>
      </c>
    </row>
    <row r="18" spans="2:13" x14ac:dyDescent="0.3">
      <c r="B18" s="21" t="s">
        <v>27</v>
      </c>
      <c r="C18">
        <v>6950</v>
      </c>
      <c r="M18" s="46"/>
    </row>
    <row r="19" spans="2:13" x14ac:dyDescent="0.3">
      <c r="B19" s="21" t="s">
        <v>55</v>
      </c>
      <c r="C19">
        <v>8250</v>
      </c>
    </row>
    <row r="20" spans="2:13" x14ac:dyDescent="0.3">
      <c r="B20" s="21" t="s">
        <v>39</v>
      </c>
      <c r="C20">
        <v>1200</v>
      </c>
    </row>
    <row r="21" spans="2:13" x14ac:dyDescent="0.3">
      <c r="B21" s="21" t="s">
        <v>31</v>
      </c>
      <c r="C21">
        <v>4770</v>
      </c>
    </row>
    <row r="22" spans="2:13" x14ac:dyDescent="0.3">
      <c r="B22" s="21" t="s">
        <v>52</v>
      </c>
      <c r="C22">
        <v>400</v>
      </c>
    </row>
    <row r="23" spans="2:13" x14ac:dyDescent="0.3">
      <c r="B23" s="21" t="s">
        <v>72</v>
      </c>
      <c r="C23">
        <v>2400</v>
      </c>
    </row>
    <row r="24" spans="2:13" x14ac:dyDescent="0.3">
      <c r="B24" s="21" t="s">
        <v>10</v>
      </c>
      <c r="C24">
        <v>32100</v>
      </c>
    </row>
    <row r="25" spans="2:13" x14ac:dyDescent="0.3">
      <c r="B25" s="21" t="s">
        <v>62</v>
      </c>
      <c r="C25">
        <v>3600</v>
      </c>
    </row>
    <row r="26" spans="2:13" x14ac:dyDescent="0.3">
      <c r="B26" s="21" t="s">
        <v>14</v>
      </c>
      <c r="C26">
        <v>10950</v>
      </c>
    </row>
    <row r="27" spans="2:13" x14ac:dyDescent="0.3">
      <c r="B27" s="21" t="s">
        <v>19</v>
      </c>
      <c r="C27">
        <v>4330</v>
      </c>
    </row>
    <row r="28" spans="2:13" x14ac:dyDescent="0.3">
      <c r="B28" s="21" t="s">
        <v>155</v>
      </c>
      <c r="C28">
        <v>81550</v>
      </c>
    </row>
  </sheetData>
  <mergeCells count="2">
    <mergeCell ref="B2:C2"/>
    <mergeCell ref="E2:F2"/>
  </mergeCells>
  <pageMargins left="0.7" right="0.7" top="0.75" bottom="0.75" header="0.3" footer="0.3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78A19AA-C7A7-4815-AF1E-A894B0F64F39}">
          <x14:formula1>
            <xm:f>'Clients Bruts'!$L$4:$L$14</xm:f>
          </x14:formula1>
          <xm:sqref>G2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8C1CB-83B6-4955-800C-1DE39225912E}">
  <dimension ref="A1:M52"/>
  <sheetViews>
    <sheetView showGridLines="0" zoomScale="70" zoomScaleNormal="70" workbookViewId="0">
      <selection activeCell="I12" sqref="I12"/>
    </sheetView>
  </sheetViews>
  <sheetFormatPr baseColWidth="10" defaultRowHeight="14.4" x14ac:dyDescent="0.3"/>
  <cols>
    <col min="1" max="1" width="5.5546875" customWidth="1"/>
    <col min="2" max="2" width="18.109375" bestFit="1" customWidth="1"/>
    <col min="3" max="3" width="28.109375" bestFit="1" customWidth="1"/>
    <col min="4" max="4" width="15.109375" bestFit="1" customWidth="1"/>
    <col min="5" max="5" width="15" bestFit="1" customWidth="1"/>
    <col min="6" max="6" width="12.77734375" bestFit="1" customWidth="1"/>
    <col min="7" max="7" width="17.5546875" bestFit="1" customWidth="1"/>
    <col min="8" max="8" width="12.88671875" customWidth="1"/>
    <col min="10" max="10" width="11.44140625" customWidth="1"/>
    <col min="11" max="11" width="0" hidden="1" customWidth="1"/>
  </cols>
  <sheetData>
    <row r="1" spans="1:13" s="42" customFormat="1" ht="20.399999999999999" customHeight="1" x14ac:dyDescent="0.3">
      <c r="A1" s="42" t="s">
        <v>152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3" spans="1:13" ht="15.6" x14ac:dyDescent="0.3">
      <c r="B3" s="7" t="s">
        <v>145</v>
      </c>
      <c r="C3" s="19" t="s">
        <v>0</v>
      </c>
      <c r="D3" s="19" t="s">
        <v>1</v>
      </c>
      <c r="E3" s="19" t="s">
        <v>2</v>
      </c>
      <c r="F3" s="19" t="s">
        <v>3</v>
      </c>
      <c r="G3" s="19" t="s">
        <v>4</v>
      </c>
      <c r="H3" s="5" t="s">
        <v>5</v>
      </c>
    </row>
    <row r="4" spans="1:13" x14ac:dyDescent="0.3">
      <c r="B4" s="14" t="s">
        <v>6</v>
      </c>
      <c r="C4" s="1" t="s">
        <v>7</v>
      </c>
      <c r="D4" s="3" t="s">
        <v>8</v>
      </c>
      <c r="E4" s="4">
        <v>45672</v>
      </c>
      <c r="F4" s="3" t="s">
        <v>9</v>
      </c>
      <c r="G4" s="3">
        <v>1500</v>
      </c>
      <c r="H4" s="13" t="s">
        <v>10</v>
      </c>
      <c r="K4" t="s">
        <v>150</v>
      </c>
    </row>
    <row r="5" spans="1:13" hidden="1" x14ac:dyDescent="0.3">
      <c r="B5" s="14" t="s">
        <v>11</v>
      </c>
      <c r="C5" s="1" t="s">
        <v>12</v>
      </c>
      <c r="D5" s="3" t="s">
        <v>13</v>
      </c>
      <c r="E5" s="4">
        <v>45675</v>
      </c>
      <c r="F5" s="3" t="s">
        <v>9</v>
      </c>
      <c r="G5" s="3">
        <v>2300</v>
      </c>
      <c r="H5" s="13" t="s">
        <v>14</v>
      </c>
      <c r="K5" t="str" cm="1">
        <f t="array" ref="K5:K15">_xlfn.UNIQUE(H4:H52)</f>
        <v>Île-de-France</v>
      </c>
    </row>
    <row r="6" spans="1:13" hidden="1" x14ac:dyDescent="0.3">
      <c r="B6" s="14" t="s">
        <v>15</v>
      </c>
      <c r="C6" s="1" t="s">
        <v>16</v>
      </c>
      <c r="D6" s="3" t="s">
        <v>17</v>
      </c>
      <c r="E6" s="4">
        <v>45677</v>
      </c>
      <c r="F6" s="3" t="s">
        <v>18</v>
      </c>
      <c r="G6" s="3">
        <v>800</v>
      </c>
      <c r="H6" s="13" t="s">
        <v>19</v>
      </c>
      <c r="K6" t="str">
        <v>Provence</v>
      </c>
    </row>
    <row r="7" spans="1:13" x14ac:dyDescent="0.3">
      <c r="B7" s="14" t="s">
        <v>20</v>
      </c>
      <c r="C7" s="1" t="s">
        <v>21</v>
      </c>
      <c r="D7" s="3" t="s">
        <v>22</v>
      </c>
      <c r="E7" s="4">
        <v>45689</v>
      </c>
      <c r="F7" s="3" t="s">
        <v>9</v>
      </c>
      <c r="G7" s="3">
        <v>3200</v>
      </c>
      <c r="H7" s="13" t="s">
        <v>10</v>
      </c>
      <c r="K7" t="str">
        <v>Rhône-Alpes</v>
      </c>
    </row>
    <row r="8" spans="1:13" hidden="1" x14ac:dyDescent="0.3">
      <c r="B8" s="14" t="s">
        <v>23</v>
      </c>
      <c r="C8" s="1" t="s">
        <v>24</v>
      </c>
      <c r="D8" s="3" t="s">
        <v>25</v>
      </c>
      <c r="E8" s="4">
        <v>45693</v>
      </c>
      <c r="F8" s="3" t="s">
        <v>26</v>
      </c>
      <c r="G8" s="3">
        <v>0</v>
      </c>
      <c r="H8" s="13" t="s">
        <v>27</v>
      </c>
      <c r="K8" t="str">
        <v>Aquitaine</v>
      </c>
    </row>
    <row r="9" spans="1:13" hidden="1" x14ac:dyDescent="0.3">
      <c r="B9" s="14" t="s">
        <v>28</v>
      </c>
      <c r="C9" s="1" t="s">
        <v>29</v>
      </c>
      <c r="D9" s="3" t="s">
        <v>30</v>
      </c>
      <c r="E9" s="4">
        <v>45698</v>
      </c>
      <c r="F9" s="3" t="s">
        <v>9</v>
      </c>
      <c r="G9" s="3">
        <v>1800</v>
      </c>
      <c r="H9" s="13" t="s">
        <v>31</v>
      </c>
      <c r="K9" t="str">
        <v>Bretagne</v>
      </c>
    </row>
    <row r="10" spans="1:13" hidden="1" x14ac:dyDescent="0.3">
      <c r="B10" s="14" t="s">
        <v>32</v>
      </c>
      <c r="C10" s="1" t="s">
        <v>33</v>
      </c>
      <c r="D10" s="3" t="s">
        <v>34</v>
      </c>
      <c r="E10" s="4">
        <v>45703</v>
      </c>
      <c r="F10" s="3" t="s">
        <v>9</v>
      </c>
      <c r="G10" s="3">
        <v>2100</v>
      </c>
      <c r="H10" s="13" t="s">
        <v>35</v>
      </c>
      <c r="K10" t="str">
        <v>Alsace</v>
      </c>
    </row>
    <row r="11" spans="1:13" hidden="1" x14ac:dyDescent="0.3">
      <c r="B11" s="14" t="s">
        <v>36</v>
      </c>
      <c r="C11" s="1" t="s">
        <v>37</v>
      </c>
      <c r="D11" s="3" t="s">
        <v>38</v>
      </c>
      <c r="E11" s="4">
        <v>45708</v>
      </c>
      <c r="F11" s="3" t="s">
        <v>18</v>
      </c>
      <c r="G11" s="3">
        <v>500</v>
      </c>
      <c r="H11" s="13" t="s">
        <v>39</v>
      </c>
      <c r="K11" t="str">
        <v>Bourgogne</v>
      </c>
    </row>
    <row r="12" spans="1:13" x14ac:dyDescent="0.3">
      <c r="B12" s="14" t="s">
        <v>40</v>
      </c>
      <c r="C12" s="1" t="s">
        <v>41</v>
      </c>
      <c r="D12" s="3" t="s">
        <v>42</v>
      </c>
      <c r="E12" s="4">
        <v>45717</v>
      </c>
      <c r="F12" s="3" t="s">
        <v>9</v>
      </c>
      <c r="G12" s="3">
        <v>2800</v>
      </c>
      <c r="H12" s="13" t="s">
        <v>10</v>
      </c>
      <c r="K12" t="str">
        <v>Catalogne</v>
      </c>
    </row>
    <row r="13" spans="1:13" hidden="1" x14ac:dyDescent="0.3">
      <c r="B13" s="14" t="s">
        <v>43</v>
      </c>
      <c r="C13" s="1" t="s">
        <v>44</v>
      </c>
      <c r="D13" s="3" t="s">
        <v>45</v>
      </c>
      <c r="E13" s="4">
        <v>45721</v>
      </c>
      <c r="F13" s="3" t="s">
        <v>26</v>
      </c>
      <c r="G13" s="3">
        <v>0</v>
      </c>
      <c r="H13" s="13" t="s">
        <v>14</v>
      </c>
      <c r="K13" t="str">
        <v>Auvergne</v>
      </c>
    </row>
    <row r="14" spans="1:13" hidden="1" x14ac:dyDescent="0.3">
      <c r="B14" s="14" t="s">
        <v>46</v>
      </c>
      <c r="C14" s="1" t="s">
        <v>47</v>
      </c>
      <c r="D14" s="3" t="s">
        <v>8</v>
      </c>
      <c r="E14" s="4">
        <v>45726</v>
      </c>
      <c r="F14" s="3" t="s">
        <v>9</v>
      </c>
      <c r="G14" s="3">
        <v>1200</v>
      </c>
      <c r="H14" s="13" t="s">
        <v>19</v>
      </c>
      <c r="K14" t="str">
        <v>Languedoc</v>
      </c>
    </row>
    <row r="15" spans="1:13" x14ac:dyDescent="0.3">
      <c r="B15" s="14" t="s">
        <v>48</v>
      </c>
      <c r="C15" s="1" t="s">
        <v>49</v>
      </c>
      <c r="D15" s="3" t="s">
        <v>13</v>
      </c>
      <c r="E15" s="4">
        <v>45731</v>
      </c>
      <c r="F15" s="3" t="s">
        <v>9</v>
      </c>
      <c r="G15" s="3">
        <v>3500</v>
      </c>
      <c r="H15" s="13" t="s">
        <v>10</v>
      </c>
      <c r="K15" t="str">
        <v>Côte-d'Or</v>
      </c>
    </row>
    <row r="16" spans="1:13" hidden="1" x14ac:dyDescent="0.3">
      <c r="B16" s="14" t="s">
        <v>50</v>
      </c>
      <c r="C16" s="1" t="s">
        <v>51</v>
      </c>
      <c r="D16" s="3" t="s">
        <v>17</v>
      </c>
      <c r="E16" s="4">
        <v>45736</v>
      </c>
      <c r="F16" s="3" t="s">
        <v>18</v>
      </c>
      <c r="G16" s="3">
        <v>400</v>
      </c>
      <c r="H16" s="13" t="s">
        <v>52</v>
      </c>
    </row>
    <row r="17" spans="2:8" hidden="1" x14ac:dyDescent="0.3">
      <c r="B17" s="14" t="s">
        <v>53</v>
      </c>
      <c r="C17" s="1" t="s">
        <v>54</v>
      </c>
      <c r="D17" s="3" t="s">
        <v>22</v>
      </c>
      <c r="E17" s="4">
        <v>45748</v>
      </c>
      <c r="F17" s="3" t="s">
        <v>9</v>
      </c>
      <c r="G17" s="3">
        <v>2200</v>
      </c>
      <c r="H17" s="13" t="s">
        <v>55</v>
      </c>
    </row>
    <row r="18" spans="2:8" hidden="1" x14ac:dyDescent="0.3">
      <c r="B18" s="14" t="s">
        <v>56</v>
      </c>
      <c r="C18" s="1" t="s">
        <v>57</v>
      </c>
      <c r="D18" s="3" t="s">
        <v>25</v>
      </c>
      <c r="E18" s="4">
        <v>45752</v>
      </c>
      <c r="F18" s="3" t="s">
        <v>26</v>
      </c>
      <c r="G18" s="3">
        <v>0</v>
      </c>
      <c r="H18" s="13" t="s">
        <v>31</v>
      </c>
    </row>
    <row r="19" spans="2:8" x14ac:dyDescent="0.3">
      <c r="B19" s="14" t="s">
        <v>58</v>
      </c>
      <c r="C19" s="1" t="s">
        <v>59</v>
      </c>
      <c r="D19" s="3" t="s">
        <v>30</v>
      </c>
      <c r="E19" s="4">
        <v>45757</v>
      </c>
      <c r="F19" s="3" t="s">
        <v>9</v>
      </c>
      <c r="G19" s="3">
        <v>1950</v>
      </c>
      <c r="H19" s="13" t="s">
        <v>10</v>
      </c>
    </row>
    <row r="20" spans="2:8" hidden="1" x14ac:dyDescent="0.3">
      <c r="B20" s="14" t="s">
        <v>60</v>
      </c>
      <c r="C20" s="1" t="s">
        <v>61</v>
      </c>
      <c r="D20" s="3" t="s">
        <v>34</v>
      </c>
      <c r="E20" s="4">
        <v>45762</v>
      </c>
      <c r="F20" s="3" t="s">
        <v>9</v>
      </c>
      <c r="G20" s="3">
        <v>2600</v>
      </c>
      <c r="H20" s="13" t="s">
        <v>62</v>
      </c>
    </row>
    <row r="21" spans="2:8" hidden="1" x14ac:dyDescent="0.3">
      <c r="B21" s="14" t="s">
        <v>63</v>
      </c>
      <c r="C21" s="1" t="s">
        <v>64</v>
      </c>
      <c r="D21" s="3" t="s">
        <v>38</v>
      </c>
      <c r="E21" s="4">
        <v>45767</v>
      </c>
      <c r="F21" s="3" t="s">
        <v>18</v>
      </c>
      <c r="G21" s="3">
        <v>600</v>
      </c>
      <c r="H21" s="13" t="s">
        <v>35</v>
      </c>
    </row>
    <row r="22" spans="2:8" hidden="1" x14ac:dyDescent="0.3">
      <c r="B22" s="14" t="s">
        <v>65</v>
      </c>
      <c r="C22" s="1" t="s">
        <v>66</v>
      </c>
      <c r="D22" s="3" t="s">
        <v>42</v>
      </c>
      <c r="E22" s="4">
        <v>45778</v>
      </c>
      <c r="F22" s="3" t="s">
        <v>9</v>
      </c>
      <c r="G22" s="3">
        <v>1700</v>
      </c>
      <c r="H22" s="13" t="s">
        <v>55</v>
      </c>
    </row>
    <row r="23" spans="2:8" x14ac:dyDescent="0.3">
      <c r="B23" s="14" t="s">
        <v>67</v>
      </c>
      <c r="C23" s="1" t="s">
        <v>68</v>
      </c>
      <c r="D23" s="3" t="s">
        <v>45</v>
      </c>
      <c r="E23" s="4">
        <v>45782</v>
      </c>
      <c r="F23" s="3" t="s">
        <v>9</v>
      </c>
      <c r="G23" s="3">
        <v>2900</v>
      </c>
      <c r="H23" s="13" t="s">
        <v>10</v>
      </c>
    </row>
    <row r="24" spans="2:8" hidden="1" x14ac:dyDescent="0.3">
      <c r="B24" s="14" t="s">
        <v>69</v>
      </c>
      <c r="C24" s="1" t="s">
        <v>70</v>
      </c>
      <c r="D24" s="3" t="s">
        <v>71</v>
      </c>
      <c r="E24" s="4">
        <v>45787</v>
      </c>
      <c r="F24" s="3" t="s">
        <v>9</v>
      </c>
      <c r="G24" s="3">
        <v>2400</v>
      </c>
      <c r="H24" s="13" t="s">
        <v>72</v>
      </c>
    </row>
    <row r="25" spans="2:8" x14ac:dyDescent="0.3">
      <c r="B25" s="14" t="s">
        <v>73</v>
      </c>
      <c r="C25" s="1" t="s">
        <v>74</v>
      </c>
      <c r="D25" s="3" t="s">
        <v>75</v>
      </c>
      <c r="E25" s="4">
        <v>45792</v>
      </c>
      <c r="F25" s="3" t="s">
        <v>26</v>
      </c>
      <c r="G25" s="3">
        <v>0</v>
      </c>
      <c r="H25" s="13" t="s">
        <v>10</v>
      </c>
    </row>
    <row r="26" spans="2:8" hidden="1" x14ac:dyDescent="0.3">
      <c r="B26" s="14" t="s">
        <v>76</v>
      </c>
      <c r="C26" s="1" t="s">
        <v>77</v>
      </c>
      <c r="D26" s="3" t="s">
        <v>78</v>
      </c>
      <c r="E26" s="4">
        <v>45797</v>
      </c>
      <c r="F26" s="3" t="s">
        <v>9</v>
      </c>
      <c r="G26" s="3">
        <v>1650</v>
      </c>
      <c r="H26" s="13" t="s">
        <v>19</v>
      </c>
    </row>
    <row r="27" spans="2:8" hidden="1" x14ac:dyDescent="0.3">
      <c r="B27" s="14" t="s">
        <v>79</v>
      </c>
      <c r="C27" s="1" t="s">
        <v>80</v>
      </c>
      <c r="D27" s="3" t="s">
        <v>81</v>
      </c>
      <c r="E27" s="4">
        <v>45802</v>
      </c>
      <c r="F27" s="3" t="s">
        <v>18</v>
      </c>
      <c r="G27" s="3">
        <v>450</v>
      </c>
      <c r="H27" s="13" t="s">
        <v>62</v>
      </c>
    </row>
    <row r="28" spans="2:8" x14ac:dyDescent="0.3">
      <c r="B28" s="14" t="s">
        <v>82</v>
      </c>
      <c r="C28" s="1" t="s">
        <v>83</v>
      </c>
      <c r="D28" s="3" t="s">
        <v>84</v>
      </c>
      <c r="E28" s="4">
        <v>45809</v>
      </c>
      <c r="F28" s="3" t="s">
        <v>9</v>
      </c>
      <c r="G28" s="3">
        <v>3100</v>
      </c>
      <c r="H28" s="13" t="s">
        <v>10</v>
      </c>
    </row>
    <row r="29" spans="2:8" hidden="1" x14ac:dyDescent="0.3">
      <c r="B29" s="14" t="s">
        <v>85</v>
      </c>
      <c r="C29" s="1" t="s">
        <v>86</v>
      </c>
      <c r="D29" s="3" t="s">
        <v>87</v>
      </c>
      <c r="E29" s="4">
        <v>45813</v>
      </c>
      <c r="F29" s="3" t="s">
        <v>9</v>
      </c>
      <c r="G29" s="3">
        <v>2700</v>
      </c>
      <c r="H29" s="13" t="s">
        <v>14</v>
      </c>
    </row>
    <row r="30" spans="2:8" hidden="1" x14ac:dyDescent="0.3">
      <c r="B30" s="14" t="s">
        <v>88</v>
      </c>
      <c r="C30" s="1" t="s">
        <v>89</v>
      </c>
      <c r="D30" s="3" t="s">
        <v>90</v>
      </c>
      <c r="E30" s="4">
        <v>45818</v>
      </c>
      <c r="F30" s="3" t="s">
        <v>26</v>
      </c>
      <c r="G30" s="3">
        <v>0</v>
      </c>
      <c r="H30" s="13" t="s">
        <v>35</v>
      </c>
    </row>
    <row r="31" spans="2:8" hidden="1" x14ac:dyDescent="0.3">
      <c r="B31" s="14" t="s">
        <v>91</v>
      </c>
      <c r="C31" s="1" t="s">
        <v>92</v>
      </c>
      <c r="D31" s="3" t="s">
        <v>93</v>
      </c>
      <c r="E31" s="4">
        <v>45823</v>
      </c>
      <c r="F31" s="3" t="s">
        <v>9</v>
      </c>
      <c r="G31" s="3">
        <v>1850</v>
      </c>
      <c r="H31" s="13" t="s">
        <v>27</v>
      </c>
    </row>
    <row r="32" spans="2:8" hidden="1" x14ac:dyDescent="0.3">
      <c r="B32" s="14" t="s">
        <v>94</v>
      </c>
      <c r="C32" s="1" t="s">
        <v>95</v>
      </c>
      <c r="D32" s="3" t="s">
        <v>96</v>
      </c>
      <c r="E32" s="4">
        <v>45828</v>
      </c>
      <c r="F32" s="3" t="s">
        <v>9</v>
      </c>
      <c r="G32" s="3">
        <v>2550</v>
      </c>
      <c r="H32" s="13" t="s">
        <v>31</v>
      </c>
    </row>
    <row r="33" spans="2:8" hidden="1" x14ac:dyDescent="0.3">
      <c r="B33" s="14" t="s">
        <v>97</v>
      </c>
      <c r="C33" s="1" t="s">
        <v>98</v>
      </c>
      <c r="D33" s="3" t="s">
        <v>99</v>
      </c>
      <c r="E33" s="4">
        <v>45833</v>
      </c>
      <c r="F33" s="3" t="s">
        <v>18</v>
      </c>
      <c r="G33" s="3">
        <v>700</v>
      </c>
      <c r="H33" s="13" t="s">
        <v>39</v>
      </c>
    </row>
    <row r="34" spans="2:8" x14ac:dyDescent="0.3">
      <c r="B34" s="14" t="s">
        <v>100</v>
      </c>
      <c r="C34" s="1" t="s">
        <v>101</v>
      </c>
      <c r="D34" s="3" t="s">
        <v>71</v>
      </c>
      <c r="E34" s="4">
        <v>45839</v>
      </c>
      <c r="F34" s="3" t="s">
        <v>9</v>
      </c>
      <c r="G34" s="3">
        <v>2100</v>
      </c>
      <c r="H34" s="13" t="s">
        <v>10</v>
      </c>
    </row>
    <row r="35" spans="2:8" hidden="1" x14ac:dyDescent="0.3">
      <c r="B35" s="14" t="s">
        <v>102</v>
      </c>
      <c r="C35" s="1" t="s">
        <v>103</v>
      </c>
      <c r="D35" s="3" t="s">
        <v>75</v>
      </c>
      <c r="E35" s="4">
        <v>45843</v>
      </c>
      <c r="F35" s="3" t="s">
        <v>9</v>
      </c>
      <c r="G35" s="3">
        <v>3350</v>
      </c>
      <c r="H35" s="13" t="s">
        <v>14</v>
      </c>
    </row>
    <row r="36" spans="2:8" hidden="1" x14ac:dyDescent="0.3">
      <c r="B36" s="14" t="s">
        <v>104</v>
      </c>
      <c r="C36" s="1" t="s">
        <v>105</v>
      </c>
      <c r="D36" s="3" t="s">
        <v>78</v>
      </c>
      <c r="E36" s="4">
        <v>45848</v>
      </c>
      <c r="F36" s="3" t="s">
        <v>26</v>
      </c>
      <c r="G36" s="3">
        <v>0</v>
      </c>
      <c r="H36" s="13" t="s">
        <v>19</v>
      </c>
    </row>
    <row r="37" spans="2:8" x14ac:dyDescent="0.3">
      <c r="B37" s="14" t="s">
        <v>106</v>
      </c>
      <c r="C37" s="1" t="s">
        <v>107</v>
      </c>
      <c r="D37" s="3" t="s">
        <v>81</v>
      </c>
      <c r="E37" s="4">
        <v>45853</v>
      </c>
      <c r="F37" s="3" t="s">
        <v>9</v>
      </c>
      <c r="G37" s="3">
        <v>1950</v>
      </c>
      <c r="H37" s="13" t="s">
        <v>10</v>
      </c>
    </row>
    <row r="38" spans="2:8" hidden="1" x14ac:dyDescent="0.3">
      <c r="B38" s="14" t="s">
        <v>108</v>
      </c>
      <c r="C38" s="1" t="s">
        <v>109</v>
      </c>
      <c r="D38" s="3" t="s">
        <v>84</v>
      </c>
      <c r="E38" s="4">
        <v>45858</v>
      </c>
      <c r="F38" s="3" t="s">
        <v>9</v>
      </c>
      <c r="G38" s="3">
        <v>2800</v>
      </c>
      <c r="H38" s="13" t="s">
        <v>55</v>
      </c>
    </row>
    <row r="39" spans="2:8" hidden="1" x14ac:dyDescent="0.3">
      <c r="B39" s="14" t="s">
        <v>110</v>
      </c>
      <c r="C39" s="1" t="s">
        <v>111</v>
      </c>
      <c r="D39" s="3" t="s">
        <v>87</v>
      </c>
      <c r="E39" s="4">
        <v>45863</v>
      </c>
      <c r="F39" s="3" t="s">
        <v>18</v>
      </c>
      <c r="G39" s="3">
        <v>550</v>
      </c>
      <c r="H39" s="13" t="s">
        <v>62</v>
      </c>
    </row>
    <row r="40" spans="2:8" hidden="1" x14ac:dyDescent="0.3">
      <c r="B40" s="14" t="s">
        <v>112</v>
      </c>
      <c r="C40" s="1" t="s">
        <v>113</v>
      </c>
      <c r="D40" s="3" t="s">
        <v>90</v>
      </c>
      <c r="E40" s="4">
        <v>45870</v>
      </c>
      <c r="F40" s="3" t="s">
        <v>9</v>
      </c>
      <c r="G40" s="3">
        <v>2350</v>
      </c>
      <c r="H40" s="13" t="s">
        <v>27</v>
      </c>
    </row>
    <row r="41" spans="2:8" x14ac:dyDescent="0.3">
      <c r="B41" s="14" t="s">
        <v>114</v>
      </c>
      <c r="C41" s="1" t="s">
        <v>115</v>
      </c>
      <c r="D41" s="3" t="s">
        <v>93</v>
      </c>
      <c r="E41" s="4">
        <v>45874</v>
      </c>
      <c r="F41" s="3" t="s">
        <v>9</v>
      </c>
      <c r="G41" s="3">
        <v>3000</v>
      </c>
      <c r="H41" s="13" t="s">
        <v>10</v>
      </c>
    </row>
    <row r="42" spans="2:8" hidden="1" x14ac:dyDescent="0.3">
      <c r="B42" s="14" t="s">
        <v>116</v>
      </c>
      <c r="C42" s="1" t="s">
        <v>117</v>
      </c>
      <c r="D42" s="3" t="s">
        <v>96</v>
      </c>
      <c r="E42" s="4">
        <v>45879</v>
      </c>
      <c r="F42" s="3" t="s">
        <v>26</v>
      </c>
      <c r="G42" s="3">
        <v>0</v>
      </c>
      <c r="H42" s="13" t="s">
        <v>31</v>
      </c>
    </row>
    <row r="43" spans="2:8" hidden="1" x14ac:dyDescent="0.3">
      <c r="B43" s="14" t="s">
        <v>118</v>
      </c>
      <c r="C43" s="1" t="s">
        <v>119</v>
      </c>
      <c r="D43" s="3" t="s">
        <v>99</v>
      </c>
      <c r="E43" s="4">
        <v>45884</v>
      </c>
      <c r="F43" s="3" t="s">
        <v>9</v>
      </c>
      <c r="G43" s="3">
        <v>1700</v>
      </c>
      <c r="H43" s="13" t="s">
        <v>35</v>
      </c>
    </row>
    <row r="44" spans="2:8" hidden="1" x14ac:dyDescent="0.3">
      <c r="B44" s="14" t="s">
        <v>120</v>
      </c>
      <c r="C44" s="1" t="s">
        <v>121</v>
      </c>
      <c r="D44" s="3" t="s">
        <v>71</v>
      </c>
      <c r="E44" s="4">
        <v>45889</v>
      </c>
      <c r="F44" s="3" t="s">
        <v>9</v>
      </c>
      <c r="G44" s="3">
        <v>2600</v>
      </c>
      <c r="H44" s="13" t="s">
        <v>14</v>
      </c>
    </row>
    <row r="45" spans="2:8" hidden="1" x14ac:dyDescent="0.3">
      <c r="B45" s="14" t="s">
        <v>122</v>
      </c>
      <c r="C45" s="1" t="s">
        <v>123</v>
      </c>
      <c r="D45" s="3" t="s">
        <v>75</v>
      </c>
      <c r="E45" s="4">
        <v>45894</v>
      </c>
      <c r="F45" s="3" t="s">
        <v>18</v>
      </c>
      <c r="G45" s="3">
        <v>680</v>
      </c>
      <c r="H45" s="13" t="s">
        <v>19</v>
      </c>
    </row>
    <row r="46" spans="2:8" x14ac:dyDescent="0.3">
      <c r="B46" s="14" t="s">
        <v>124</v>
      </c>
      <c r="C46" s="1" t="s">
        <v>125</v>
      </c>
      <c r="D46" s="3" t="s">
        <v>78</v>
      </c>
      <c r="E46" s="4">
        <v>45901</v>
      </c>
      <c r="F46" s="3" t="s">
        <v>9</v>
      </c>
      <c r="G46" s="3">
        <v>2900</v>
      </c>
      <c r="H46" s="13" t="s">
        <v>10</v>
      </c>
    </row>
    <row r="47" spans="2:8" hidden="1" x14ac:dyDescent="0.3">
      <c r="B47" s="14" t="s">
        <v>126</v>
      </c>
      <c r="C47" s="1" t="s">
        <v>127</v>
      </c>
      <c r="D47" s="3" t="s">
        <v>81</v>
      </c>
      <c r="E47" s="4">
        <v>45905</v>
      </c>
      <c r="F47" s="3" t="s">
        <v>9</v>
      </c>
      <c r="G47" s="3">
        <v>1550</v>
      </c>
      <c r="H47" s="13" t="s">
        <v>55</v>
      </c>
    </row>
    <row r="48" spans="2:8" hidden="1" x14ac:dyDescent="0.3">
      <c r="B48" s="14" t="s">
        <v>128</v>
      </c>
      <c r="C48" s="1" t="s">
        <v>129</v>
      </c>
      <c r="D48" s="3" t="s">
        <v>84</v>
      </c>
      <c r="E48" s="4">
        <v>45910</v>
      </c>
      <c r="F48" s="3" t="s">
        <v>26</v>
      </c>
      <c r="G48" s="3">
        <v>0</v>
      </c>
      <c r="H48" s="13" t="s">
        <v>62</v>
      </c>
    </row>
    <row r="49" spans="2:8" hidden="1" x14ac:dyDescent="0.3">
      <c r="B49" s="14" t="s">
        <v>130</v>
      </c>
      <c r="C49" s="1" t="s">
        <v>131</v>
      </c>
      <c r="D49" s="3" t="s">
        <v>87</v>
      </c>
      <c r="E49" s="4">
        <v>45915</v>
      </c>
      <c r="F49" s="3" t="s">
        <v>9</v>
      </c>
      <c r="G49" s="3">
        <v>2750</v>
      </c>
      <c r="H49" s="13" t="s">
        <v>27</v>
      </c>
    </row>
    <row r="50" spans="2:8" x14ac:dyDescent="0.3">
      <c r="B50" s="14" t="s">
        <v>132</v>
      </c>
      <c r="C50" s="1" t="s">
        <v>133</v>
      </c>
      <c r="D50" s="3" t="s">
        <v>90</v>
      </c>
      <c r="E50" s="4">
        <v>45920</v>
      </c>
      <c r="F50" s="3" t="s">
        <v>9</v>
      </c>
      <c r="G50" s="3">
        <v>3200</v>
      </c>
      <c r="H50" s="13" t="s">
        <v>10</v>
      </c>
    </row>
    <row r="51" spans="2:8" hidden="1" x14ac:dyDescent="0.3">
      <c r="B51" s="14" t="s">
        <v>134</v>
      </c>
      <c r="C51" s="1" t="s">
        <v>135</v>
      </c>
      <c r="D51" s="3" t="s">
        <v>93</v>
      </c>
      <c r="E51" s="4">
        <v>45925</v>
      </c>
      <c r="F51" s="3" t="s">
        <v>18</v>
      </c>
      <c r="G51" s="3">
        <v>420</v>
      </c>
      <c r="H51" s="13" t="s">
        <v>31</v>
      </c>
    </row>
    <row r="52" spans="2:8" hidden="1" x14ac:dyDescent="0.3">
      <c r="B52" s="14" t="s">
        <v>136</v>
      </c>
      <c r="C52" s="1" t="s">
        <v>137</v>
      </c>
      <c r="D52" s="3" t="s">
        <v>96</v>
      </c>
      <c r="E52" s="4">
        <v>45931</v>
      </c>
      <c r="F52" s="3" t="s">
        <v>9</v>
      </c>
      <c r="G52" s="3">
        <v>2200</v>
      </c>
      <c r="H52" s="13" t="s">
        <v>35</v>
      </c>
    </row>
  </sheetData>
  <mergeCells count="1">
    <mergeCell ref="A1:XFD1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90DFA-D449-4F86-9547-80AF40C7E1F7}">
  <dimension ref="B2:Q31"/>
  <sheetViews>
    <sheetView showGridLines="0" tabSelected="1" zoomScale="85" zoomScaleNormal="85" workbookViewId="0">
      <selection activeCell="R18" sqref="R18"/>
    </sheetView>
  </sheetViews>
  <sheetFormatPr baseColWidth="10" defaultRowHeight="14.4" x14ac:dyDescent="0.3"/>
  <cols>
    <col min="2" max="2" width="29.5546875" bestFit="1" customWidth="1"/>
    <col min="3" max="3" width="14.88671875" bestFit="1" customWidth="1"/>
    <col min="5" max="5" width="12.21875" bestFit="1" customWidth="1"/>
    <col min="6" max="6" width="10.6640625" bestFit="1" customWidth="1"/>
    <col min="7" max="7" width="10.5546875" bestFit="1" customWidth="1"/>
    <col min="9" max="9" width="14.44140625" bestFit="1" customWidth="1"/>
    <col min="10" max="10" width="10.5546875" bestFit="1" customWidth="1"/>
    <col min="11" max="11" width="5" bestFit="1" customWidth="1"/>
    <col min="12" max="12" width="5.21875" bestFit="1" customWidth="1"/>
    <col min="13" max="14" width="5" bestFit="1" customWidth="1"/>
    <col min="15" max="16" width="6" bestFit="1" customWidth="1"/>
    <col min="17" max="17" width="6" hidden="1" customWidth="1"/>
    <col min="18" max="18" width="6" bestFit="1" customWidth="1"/>
    <col min="19" max="19" width="5" bestFit="1" customWidth="1"/>
  </cols>
  <sheetData>
    <row r="2" spans="2:17" ht="15.6" x14ac:dyDescent="0.3">
      <c r="B2" s="12" t="s">
        <v>148</v>
      </c>
      <c r="C2" s="12" t="s">
        <v>35</v>
      </c>
      <c r="E2" s="20" t="s">
        <v>151</v>
      </c>
      <c r="F2" t="s">
        <v>158</v>
      </c>
      <c r="Q2" s="21" t="s">
        <v>35</v>
      </c>
    </row>
    <row r="3" spans="2:17" x14ac:dyDescent="0.3">
      <c r="B3" s="15"/>
      <c r="C3" s="11"/>
      <c r="Q3" s="21" t="s">
        <v>27</v>
      </c>
    </row>
    <row r="4" spans="2:17" ht="15.6" x14ac:dyDescent="0.3">
      <c r="B4" s="9" t="s">
        <v>144</v>
      </c>
      <c r="C4" s="10"/>
      <c r="E4" s="20" t="s">
        <v>5</v>
      </c>
      <c r="F4" t="s">
        <v>165</v>
      </c>
      <c r="Q4" s="21" t="s">
        <v>55</v>
      </c>
    </row>
    <row r="5" spans="2:17" x14ac:dyDescent="0.3">
      <c r="B5" s="18" t="s">
        <v>146</v>
      </c>
      <c r="C5" s="23">
        <f>COUNTIFS('Clients'!F4:F52,'Clients'!F8,'Clients'!H4:H52,'Tableau de Bord Final'!C2)</f>
        <v>1</v>
      </c>
      <c r="E5" s="21" t="s">
        <v>35</v>
      </c>
      <c r="F5" s="22">
        <v>0</v>
      </c>
      <c r="Q5" s="21" t="s">
        <v>39</v>
      </c>
    </row>
    <row r="6" spans="2:17" x14ac:dyDescent="0.3">
      <c r="B6" s="16" t="s">
        <v>138</v>
      </c>
      <c r="C6" s="24">
        <f>COUNTIFS('Clients'!F4:F52,'Clients'!F4,'Clients'!H4:H52,'Tableau de Bord Final'!C2)+COUNTIFS('Clients'!F4:F52,'Clients'!F39,'Clients'!H4:H52,'Tableau de Bord Final'!C2)</f>
        <v>4</v>
      </c>
      <c r="E6" s="21" t="s">
        <v>27</v>
      </c>
      <c r="F6" s="22">
        <v>1850</v>
      </c>
      <c r="Q6" s="21" t="s">
        <v>31</v>
      </c>
    </row>
    <row r="7" spans="2:17" x14ac:dyDescent="0.3">
      <c r="B7" s="16" t="s">
        <v>139</v>
      </c>
      <c r="C7" s="24">
        <f>COUNTIFS('Clients'!F4:F52,'Clients'!F7,'Clients'!H4:H52,'Tableau de Bord Final'!C2)</f>
        <v>3</v>
      </c>
      <c r="E7" s="21" t="s">
        <v>39</v>
      </c>
      <c r="F7" s="22">
        <v>700</v>
      </c>
      <c r="Q7" s="21" t="s">
        <v>52</v>
      </c>
    </row>
    <row r="8" spans="2:17" x14ac:dyDescent="0.3">
      <c r="B8" s="16" t="s">
        <v>147</v>
      </c>
      <c r="C8" s="25">
        <f>C7/C6</f>
        <v>0.75</v>
      </c>
      <c r="E8" s="21" t="s">
        <v>31</v>
      </c>
      <c r="F8" s="22">
        <v>2550</v>
      </c>
      <c r="Q8" s="21" t="s">
        <v>72</v>
      </c>
    </row>
    <row r="9" spans="2:17" x14ac:dyDescent="0.3">
      <c r="B9" s="16" t="s">
        <v>140</v>
      </c>
      <c r="C9" s="26">
        <f>SUMIFS('Clients'!G4:G52,'Clients'!H4:H52,'Tableau de Bord Final'!C2)</f>
        <v>6600</v>
      </c>
      <c r="E9" s="21" t="s">
        <v>10</v>
      </c>
      <c r="F9" s="22">
        <v>3100</v>
      </c>
      <c r="Q9" s="21" t="s">
        <v>10</v>
      </c>
    </row>
    <row r="10" spans="2:17" x14ac:dyDescent="0.3">
      <c r="B10" s="16" t="s">
        <v>141</v>
      </c>
      <c r="C10" s="26">
        <f>AVERAGEIFS('Clients'!G4:G52,'Clients'!H4:H52,'Tableau de Bord Final'!C2)</f>
        <v>1320</v>
      </c>
      <c r="E10" s="21" t="s">
        <v>14</v>
      </c>
      <c r="F10" s="22">
        <v>2700</v>
      </c>
      <c r="Q10" s="21" t="s">
        <v>62</v>
      </c>
    </row>
    <row r="11" spans="2:17" x14ac:dyDescent="0.3">
      <c r="B11" s="16" t="s">
        <v>142</v>
      </c>
      <c r="C11" s="26" cm="1">
        <f t="array" ref="C11">MEDIAN(_xlfn._xlws.FILTER('Clients'!G4:G52,'Clients'!H4:H52='Tableau de Bord Final'!C2))</f>
        <v>1700</v>
      </c>
      <c r="E11" s="21" t="s">
        <v>155</v>
      </c>
      <c r="F11" s="22">
        <v>10900</v>
      </c>
      <c r="Q11" s="21" t="s">
        <v>14</v>
      </c>
    </row>
    <row r="12" spans="2:17" x14ac:dyDescent="0.3">
      <c r="B12" s="16" t="s">
        <v>149</v>
      </c>
      <c r="C12" s="26">
        <f>_xlfn.MAXIFS('Clients'!G4:G52,'Clients'!H4:H52,'Tableau de Bord Final'!C2)</f>
        <v>2200</v>
      </c>
      <c r="Q12" s="21" t="s">
        <v>19</v>
      </c>
    </row>
    <row r="13" spans="2:17" x14ac:dyDescent="0.3">
      <c r="B13" s="17" t="s">
        <v>143</v>
      </c>
      <c r="C13" s="27" t="str">
        <f>_xlfn.XLOOKUP(C12,'Clients'!G4:G52,'Clients'!B4:B52)</f>
        <v>Blanc Jacques</v>
      </c>
    </row>
    <row r="19" spans="2:3" x14ac:dyDescent="0.3">
      <c r="B19" s="20" t="s">
        <v>5</v>
      </c>
      <c r="C19" t="s">
        <v>10</v>
      </c>
    </row>
    <row r="21" spans="2:3" x14ac:dyDescent="0.3">
      <c r="B21" s="20" t="s">
        <v>151</v>
      </c>
      <c r="C21" t="s">
        <v>165</v>
      </c>
    </row>
    <row r="22" spans="2:3" x14ac:dyDescent="0.3">
      <c r="B22" s="21" t="s">
        <v>164</v>
      </c>
      <c r="C22" s="22">
        <v>1500</v>
      </c>
    </row>
    <row r="23" spans="2:3" x14ac:dyDescent="0.3">
      <c r="B23" s="21" t="s">
        <v>156</v>
      </c>
      <c r="C23" s="22">
        <v>3200</v>
      </c>
    </row>
    <row r="24" spans="2:3" x14ac:dyDescent="0.3">
      <c r="B24" s="21" t="s">
        <v>163</v>
      </c>
      <c r="C24" s="22">
        <v>6300</v>
      </c>
    </row>
    <row r="25" spans="2:3" x14ac:dyDescent="0.3">
      <c r="B25" s="21" t="s">
        <v>157</v>
      </c>
      <c r="C25" s="22">
        <v>1950</v>
      </c>
    </row>
    <row r="26" spans="2:3" x14ac:dyDescent="0.3">
      <c r="B26" s="21" t="s">
        <v>161</v>
      </c>
      <c r="C26" s="22">
        <v>2900</v>
      </c>
    </row>
    <row r="27" spans="2:3" x14ac:dyDescent="0.3">
      <c r="B27" s="21" t="s">
        <v>158</v>
      </c>
      <c r="C27" s="22">
        <v>3100</v>
      </c>
    </row>
    <row r="28" spans="2:3" x14ac:dyDescent="0.3">
      <c r="B28" s="21" t="s">
        <v>162</v>
      </c>
      <c r="C28" s="22">
        <v>4050</v>
      </c>
    </row>
    <row r="29" spans="2:3" x14ac:dyDescent="0.3">
      <c r="B29" s="21" t="s">
        <v>159</v>
      </c>
      <c r="C29" s="22">
        <v>3000</v>
      </c>
    </row>
    <row r="30" spans="2:3" x14ac:dyDescent="0.3">
      <c r="B30" s="21" t="s">
        <v>160</v>
      </c>
      <c r="C30" s="22">
        <v>6100</v>
      </c>
    </row>
    <row r="31" spans="2:3" x14ac:dyDescent="0.3">
      <c r="B31" s="21" t="s">
        <v>155</v>
      </c>
      <c r="C31" s="22">
        <v>32100</v>
      </c>
    </row>
  </sheetData>
  <dataValidations count="1">
    <dataValidation type="list" allowBlank="1" showInputMessage="1" showErrorMessage="1" sqref="C2" xr:uid="{CA766CEE-3F2E-48BE-B85E-C661AC114C58}">
      <formula1>$Q$2:$Q$12</formula1>
    </dataValidation>
  </dataValidations>
  <pageMargins left="0.7" right="0.7" top="0.75" bottom="0.75" header="0.3" footer="0.3"/>
  <drawing r:id="rId3"/>
</worksheet>
</file>

<file path=docMetadata/LabelInfo.xml><?xml version="1.0" encoding="utf-8"?>
<clbl:labelList xmlns:clbl="http://schemas.microsoft.com/office/2020/mipLabelMetadata">
  <clbl:label id="{9860db96-b53f-4bd7-8137-e09357cab268}" enabled="1" method="Standard" siteId="{b78d03e6-f6a2-4cff-83be-847d1a6453f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Clients Bruts</vt:lpstr>
      <vt:lpstr>Tableau de bord</vt:lpstr>
      <vt:lpstr>Clients</vt:lpstr>
      <vt:lpstr>Tableau de Bord 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LAIRET Gauthier</dc:creator>
  <cp:lastModifiedBy>LAIRET Gauthier</cp:lastModifiedBy>
  <dcterms:created xsi:type="dcterms:W3CDTF">2025-12-27T19:33:06Z</dcterms:created>
  <dcterms:modified xsi:type="dcterms:W3CDTF">2025-12-30T01:20:34Z</dcterms:modified>
</cp:coreProperties>
</file>