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c.chevalier/Downloads/"/>
    </mc:Choice>
  </mc:AlternateContent>
  <xr:revisionPtr revIDLastSave="0" documentId="13_ncr:1_{DEF42179-251B-334C-B42F-923A4A2F8A8C}" xr6:coauthVersionLast="47" xr6:coauthVersionMax="47" xr10:uidLastSave="{00000000-0000-0000-0000-000000000000}"/>
  <bookViews>
    <workbookView xWindow="-38400" yWindow="-5180" windowWidth="38400" windowHeight="21600" xr2:uid="{340B21BA-8C69-4EC3-B762-6FDB7D0037C1}"/>
  </bookViews>
  <sheets>
    <sheet name="Mot de passe" sheetId="3" r:id="rId1"/>
    <sheet name="Bilan carbone Excel" sheetId="1" r:id="rId2"/>
    <sheet name="Résultats" sheetId="2" r:id="rId3"/>
  </sheets>
  <externalReferences>
    <externalReference r:id="rId4"/>
    <externalReference r:id="rId5"/>
    <externalReference r:id="rId6"/>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 localSheetId="0">OFFSET([2]Analyse!$G$27,,,COUNTA([2]Analyse!$G$27:$G$36))</definedName>
    <definedName name="Hard_Attendu">OFFSET([3]Analyse!$G$27,,,COUNTA([3]Analyse!$G$27:$G$36))</definedName>
    <definedName name="Hard_Evalue" localSheetId="0">OFFSET([2]Analyse!$H$27,,,COUNTA([2]Analyse!$H$27:$H$36))</definedName>
    <definedName name="Hard_Evalue">OFFSET([3]Analyse!$H$27,,,COUNTA([3]Analyse!$H$27:$H$36))</definedName>
    <definedName name="Hard_skills" localSheetId="0">OFFSET([2]Analyse!$F$27,,,COUNTA([2]Analyse!$F$27:$F$36))</definedName>
    <definedName name="Hard_skills">OFFSET([3]Analyse!$F$27,,,COUNTA([3]Analyse!$F$27:$F$36))</definedName>
    <definedName name="Intérêts_annuels">OFFSET('[1]Tab. Amortissement (année)'!$C$2,0,0,COUNT('[1]Tab. Amortissement (année)'!$C$2:$C$100))</definedName>
    <definedName name="Soft_Attendu" localSheetId="0">OFFSET([2]Analyse!$G$14,,,COUNTA([2]Analyse!$G$14:$G$23))</definedName>
    <definedName name="Soft_Attendu">OFFSET([3]Analyse!$G$14,,,COUNTA([3]Analyse!$G$14:$G$23))</definedName>
    <definedName name="Soft_Evalue" localSheetId="0">OFFSET([2]Analyse!$H$14,,,COUNTA([2]Analyse!$H$14:$H$23))</definedName>
    <definedName name="Soft_Evalue">OFFSET([3]Analyse!$H$14,,,COUNTA([3]Analyse!$H$14:$H$23))</definedName>
    <definedName name="Soft_skills" localSheetId="0">OFFSET([2]Analyse!$F$14,,,COUNTA([2]Analyse!$F$14:$F$23))</definedName>
    <definedName name="Soft_skills">OFFSET([3]Analyse!$F$14,,,COUNTA([3]Analyse!$F$14:$F$23))</definedName>
    <definedName name="_xlnm.Print_Area" localSheetId="2">Résultats!$A$1:$G$29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19" i="1"/>
  <c r="I9" i="1"/>
  <c r="C21" i="2"/>
  <c r="C20" i="2"/>
  <c r="C18" i="2"/>
  <c r="C15" i="2"/>
  <c r="C14" i="2"/>
  <c r="C13" i="2"/>
  <c r="C12" i="2"/>
  <c r="C11" i="2"/>
  <c r="C10" i="2"/>
  <c r="C9" i="2"/>
  <c r="F22" i="2"/>
  <c r="E9" i="2" l="1"/>
  <c r="E20" i="2"/>
  <c r="E21" i="2"/>
  <c r="G47" i="1"/>
  <c r="H124" i="1"/>
  <c r="I124" i="1" s="1"/>
  <c r="H122" i="1"/>
  <c r="I122" i="1" s="1"/>
  <c r="H121" i="1"/>
  <c r="I121" i="1" s="1"/>
  <c r="H117" i="1"/>
  <c r="I117" i="1" s="1"/>
  <c r="H116" i="1"/>
  <c r="I116" i="1" s="1"/>
  <c r="H115" i="1"/>
  <c r="I115" i="1" s="1"/>
  <c r="H114" i="1"/>
  <c r="I114" i="1" s="1"/>
  <c r="H113" i="1"/>
  <c r="I113" i="1" s="1"/>
  <c r="H109" i="1"/>
  <c r="I109" i="1" s="1"/>
  <c r="H108" i="1"/>
  <c r="I108" i="1" s="1"/>
  <c r="C19" i="2" s="1"/>
  <c r="H105" i="1"/>
  <c r="I105" i="1" s="1"/>
  <c r="H104" i="1"/>
  <c r="I104" i="1" s="1"/>
  <c r="H101" i="1"/>
  <c r="I101" i="1" s="1"/>
  <c r="H100" i="1"/>
  <c r="I100" i="1" s="1"/>
  <c r="H98" i="1"/>
  <c r="I98" i="1" s="1"/>
  <c r="C17" i="2" s="1"/>
  <c r="H95" i="1"/>
  <c r="I95" i="1" s="1"/>
  <c r="C16" i="2" s="1"/>
  <c r="H93" i="1"/>
  <c r="I93" i="1" s="1"/>
  <c r="H92" i="1"/>
  <c r="I92" i="1" s="1"/>
  <c r="H90" i="1"/>
  <c r="I90" i="1" s="1"/>
  <c r="H89" i="1"/>
  <c r="I89" i="1" s="1"/>
  <c r="H88" i="1"/>
  <c r="I88" i="1" s="1"/>
  <c r="B84" i="1"/>
  <c r="H84" i="1" s="1"/>
  <c r="I84" i="1" s="1"/>
  <c r="H81" i="1"/>
  <c r="I81" i="1" s="1"/>
  <c r="H78" i="1"/>
  <c r="I78" i="1" s="1"/>
  <c r="F77" i="1"/>
  <c r="H77" i="1" s="1"/>
  <c r="I77" i="1" s="1"/>
  <c r="H74" i="1"/>
  <c r="I74" i="1" s="1"/>
  <c r="G73" i="1"/>
  <c r="F73" i="1"/>
  <c r="H69" i="1"/>
  <c r="H67" i="1"/>
  <c r="H63" i="1"/>
  <c r="H61" i="1"/>
  <c r="H57" i="1"/>
  <c r="H54" i="1"/>
  <c r="G51" i="1"/>
  <c r="H51" i="1" s="1"/>
  <c r="I51" i="1" s="1"/>
  <c r="C8" i="2" s="1"/>
  <c r="D45" i="1"/>
  <c r="F44" i="1"/>
  <c r="H44" i="1" s="1"/>
  <c r="F43" i="1"/>
  <c r="H43" i="1" s="1"/>
  <c r="F42" i="1"/>
  <c r="H42" i="1" s="1"/>
  <c r="F41" i="1"/>
  <c r="H41" i="1" s="1"/>
  <c r="F40" i="1"/>
  <c r="H40" i="1" s="1"/>
  <c r="F39" i="1"/>
  <c r="H39" i="1" s="1"/>
  <c r="F38" i="1"/>
  <c r="H38" i="1" s="1"/>
  <c r="F37" i="1"/>
  <c r="H37" i="1" s="1"/>
  <c r="F36" i="1"/>
  <c r="H36" i="1" s="1"/>
  <c r="F35" i="1"/>
  <c r="H35" i="1" s="1"/>
  <c r="F28" i="1"/>
  <c r="H28" i="1" s="1"/>
  <c r="I28" i="1" s="1"/>
  <c r="F26" i="1"/>
  <c r="H26" i="1" s="1"/>
  <c r="I26" i="1" s="1"/>
  <c r="F24" i="1"/>
  <c r="H24" i="1" s="1"/>
  <c r="I24" i="1" s="1"/>
  <c r="F22" i="1"/>
  <c r="H22" i="1" s="1"/>
  <c r="I22" i="1" s="1"/>
  <c r="F21" i="1"/>
  <c r="H21" i="1" s="1"/>
  <c r="F19" i="1"/>
  <c r="H19" i="1" s="1"/>
  <c r="F17" i="1"/>
  <c r="H17" i="1" s="1"/>
  <c r="I17" i="1" s="1"/>
  <c r="F16" i="1"/>
  <c r="H16" i="1" s="1"/>
  <c r="I16" i="1" s="1"/>
  <c r="C7" i="2" s="1"/>
  <c r="H11" i="1"/>
  <c r="I11" i="1" s="1"/>
  <c r="C6" i="2" s="1"/>
  <c r="H9" i="1"/>
  <c r="C22" i="2" l="1"/>
  <c r="E6" i="2"/>
  <c r="D6" i="2"/>
  <c r="D7" i="2"/>
  <c r="D8" i="2"/>
  <c r="E16" i="2"/>
  <c r="D16" i="2"/>
  <c r="E17" i="2"/>
  <c r="D17" i="2"/>
  <c r="D19" i="2"/>
  <c r="E22" i="2"/>
  <c r="I58" i="1"/>
  <c r="I64" i="1"/>
  <c r="I70" i="1"/>
  <c r="H73" i="1"/>
  <c r="I73" i="1" s="1"/>
  <c r="D22" i="2" l="1"/>
  <c r="D9" i="2"/>
  <c r="D10" i="2"/>
  <c r="D11" i="2"/>
  <c r="D12" i="2"/>
  <c r="D13" i="2"/>
  <c r="D14" i="2"/>
  <c r="D15" i="2"/>
  <c r="D18" i="2"/>
  <c r="D20" i="2"/>
  <c r="D21" i="2"/>
  <c r="H127" i="1"/>
</calcChain>
</file>

<file path=xl/sharedStrings.xml><?xml version="1.0" encoding="utf-8"?>
<sst xmlns="http://schemas.openxmlformats.org/spreadsheetml/2006/main" count="194" uniqueCount="137">
  <si>
    <t>Votre bilan carbone personnel</t>
  </si>
  <si>
    <t>Entrez vos données et quantités de consommation annuelles dans les cases bleues</t>
  </si>
  <si>
    <t>Nombre de personnes dans votre logement :</t>
  </si>
  <si>
    <t>Quantité</t>
  </si>
  <si>
    <t>Unité</t>
  </si>
  <si>
    <t>Taux de conversion en kWh</t>
  </si>
  <si>
    <t>kWh</t>
  </si>
  <si>
    <t>Quantité en kWh</t>
  </si>
  <si>
    <t>kg de CO2 produit par kWh</t>
  </si>
  <si>
    <t>kg CO2
produits</t>
  </si>
  <si>
    <t>kg CO2
produits par personne</t>
  </si>
  <si>
    <t>Surface de votre logement :</t>
  </si>
  <si>
    <t>kgCO2/m2/an</t>
  </si>
  <si>
    <t>m²</t>
  </si>
  <si>
    <t>Surface résidence secondaire (si applicable) :</t>
  </si>
  <si>
    <t>Chauffage (hors électrique)</t>
  </si>
  <si>
    <t>Gaz naturel</t>
  </si>
  <si>
    <t>kgCO2/kWh/an</t>
  </si>
  <si>
    <t>Mètres cubes</t>
  </si>
  <si>
    <t>ou</t>
  </si>
  <si>
    <t>Bois (chaudière / poële)</t>
  </si>
  <si>
    <t>kg</t>
  </si>
  <si>
    <t>Fioul</t>
  </si>
  <si>
    <t>Litres</t>
  </si>
  <si>
    <t>Solaire</t>
  </si>
  <si>
    <t>Pompe à chaleur</t>
  </si>
  <si>
    <t>Bouteille gaz cuisine</t>
  </si>
  <si>
    <t>Electricité</t>
  </si>
  <si>
    <t>part en %</t>
  </si>
  <si>
    <t>Charbon</t>
  </si>
  <si>
    <t>Pétrole</t>
  </si>
  <si>
    <t>Nucléaire</t>
  </si>
  <si>
    <t>Hydroélectricité</t>
  </si>
  <si>
    <t>Eolien</t>
  </si>
  <si>
    <t>Géothermie</t>
  </si>
  <si>
    <t>Bois</t>
  </si>
  <si>
    <t>Bioénergies</t>
  </si>
  <si>
    <t>Total</t>
  </si>
  <si>
    <t xml:space="preserve">kg CO2 moyen selon mix : </t>
  </si>
  <si>
    <t>Votre consommation électrique annuelle (voir facture) :</t>
  </si>
  <si>
    <t>Véhicule essence / gazole</t>
  </si>
  <si>
    <t>kgCO2/véhicule</t>
  </si>
  <si>
    <t>Nombre de véhicules possédés</t>
  </si>
  <si>
    <t>renouvelé tous les X (ans)</t>
  </si>
  <si>
    <t>Kilométrage annuel (y compris avec véhicules de location)</t>
  </si>
  <si>
    <t>kgCO2/Litre</t>
  </si>
  <si>
    <t>Consommation moyenne aux 100 km</t>
  </si>
  <si>
    <t>Nombre moyen d'utilisateurs</t>
  </si>
  <si>
    <t>Véhicule électrique</t>
  </si>
  <si>
    <t>kgCO2e/véhicule</t>
  </si>
  <si>
    <t>kgCO2e/km</t>
  </si>
  <si>
    <t>Moto / scooter</t>
  </si>
  <si>
    <t>kgCO2/km</t>
  </si>
  <si>
    <t>Kilométrage annuel</t>
  </si>
  <si>
    <t>Avion</t>
  </si>
  <si>
    <t>km</t>
  </si>
  <si>
    <t>heures de vol</t>
  </si>
  <si>
    <t>Bus</t>
  </si>
  <si>
    <t>kgCO2/h</t>
  </si>
  <si>
    <t>heures de bus</t>
  </si>
  <si>
    <t>Train</t>
  </si>
  <si>
    <t>Métro</t>
  </si>
  <si>
    <t>heures de métro</t>
  </si>
  <si>
    <t>kgCO2e/h</t>
  </si>
  <si>
    <t>Alimentation</t>
  </si>
  <si>
    <t>Repas (nombre de vos repas par semaine, petit déjeuner inclus)</t>
  </si>
  <si>
    <t>kgCO2/repas</t>
  </si>
  <si>
    <t>Nombre de repas sans viande</t>
  </si>
  <si>
    <t>Nombre de repas avec viande rouge</t>
  </si>
  <si>
    <t>Nombre de repas avec viande blanche</t>
  </si>
  <si>
    <t>Boissons (litres par semaine)</t>
  </si>
  <si>
    <t>kgCO2/L</t>
  </si>
  <si>
    <t>Alcool (tous types)</t>
  </si>
  <si>
    <t>Sodas, jus, sirops, bouteilles eau plastique, etc.</t>
  </si>
  <si>
    <t>Nourriture animaux de compagnie</t>
  </si>
  <si>
    <t>kgCO2/kg</t>
  </si>
  <si>
    <t>kg croquettes / an (20 kg pour un chat à 80 kg pour un gd chien)</t>
  </si>
  <si>
    <t>Numérique</t>
  </si>
  <si>
    <t>kgCO2/unité</t>
  </si>
  <si>
    <t>Nombre d'appareils à écran présents dans le foyer</t>
  </si>
  <si>
    <t>renouvelés en moyenne tous les X (ans)</t>
  </si>
  <si>
    <t>Nombre d'h par jour sur internet à titre personnel (hors streaming)</t>
  </si>
  <si>
    <t>Nombre d'h par jour sur internet (vidéo et streaming)</t>
  </si>
  <si>
    <t>Textile (à titre personnel)</t>
  </si>
  <si>
    <t>Quantité de textile achetée (€/an) hors seconde main</t>
  </si>
  <si>
    <t>Quantité de textile achetée en production locale ou raisonnée</t>
  </si>
  <si>
    <t>Equipement du foyer</t>
  </si>
  <si>
    <t>kgCO2/€</t>
  </si>
  <si>
    <t>Montant d'électroménager acheté hors seconde main (€/an)</t>
  </si>
  <si>
    <t>Autres produits manuf. (mobilier, produits, cadeaux, etc) (€/an)</t>
  </si>
  <si>
    <t>Loisirs, vacances</t>
  </si>
  <si>
    <t>kgCO2/jour/personne</t>
  </si>
  <si>
    <t>Jours de location en camping</t>
  </si>
  <si>
    <t>Jours de location en appartement ou maison</t>
  </si>
  <si>
    <t>Jours en hôtel</t>
  </si>
  <si>
    <t>Jours en station de ski</t>
  </si>
  <si>
    <t>Jours de croisière</t>
  </si>
  <si>
    <t>Finances</t>
  </si>
  <si>
    <t>Valeur en € de vos placements financiers personnels</t>
  </si>
  <si>
    <t>kgCO2/1000€</t>
  </si>
  <si>
    <t>Banques / actifs classiques</t>
  </si>
  <si>
    <t>Banques / actifs "responsables"</t>
  </si>
  <si>
    <t>Nombre de transactions cryptomonnaies par an</t>
  </si>
  <si>
    <t>kgCO2/u</t>
  </si>
  <si>
    <t xml:space="preserve">VOTRE TOTAL en kg CO2 : </t>
  </si>
  <si>
    <t>Composition de l'électricité française en 2024 (remplacez par la composition d'électricité de votre fournisseur) :</t>
  </si>
  <si>
    <t>Résultats et analyses</t>
  </si>
  <si>
    <t>kg CO2</t>
  </si>
  <si>
    <t>Catégorie</t>
  </si>
  <si>
    <t>Bilan personnel</t>
  </si>
  <si>
    <t>%</t>
  </si>
  <si>
    <t>Bilan personnel (regroupement)</t>
  </si>
  <si>
    <t>Moyenne d'un français</t>
  </si>
  <si>
    <t>Logement</t>
  </si>
  <si>
    <t>Chauffage</t>
  </si>
  <si>
    <t>Moto/scooter</t>
  </si>
  <si>
    <t>Textile</t>
  </si>
  <si>
    <t>Equipement</t>
  </si>
  <si>
    <t>Loisirs, Vacances</t>
  </si>
  <si>
    <t>TOTAL</t>
  </si>
  <si>
    <t>En 2024 :</t>
  </si>
  <si>
    <t>Empreinte carbone moyenne d'un Indien : 2,1 tonne / an</t>
  </si>
  <si>
    <t>Empreinte carbone moyenne d'un Américain : 14,4 tonnes / an</t>
  </si>
  <si>
    <t>Empreinte carbone moyenne d'un Français : 9,4 tonnes / an</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</si>
  <si>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</si>
  <si>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</si>
  <si>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</si>
  <si>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</si>
  <si>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</si>
  <si>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</si>
  <si>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</si>
  <si>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</si>
  <si>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France Travail,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</si>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</sst>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00"/>
    <numFmt numFmtId="166" formatCode="0.0"/>
    <numFmt numFmtId="167" formatCode="0.0%"/>
    <numFmt numFmtId="168" formatCode="_-* #,##0\ _€_-;\-* #,##0\ _€_-;_-* &quot;-&quot;??\ _€_-;_-@_-"/>
    <numFmt numFmtId="169" formatCode="_-* #,##0_-;\-* #,##0_-;_-* &quot;-&quot;??_-;_-@_-"/>
    <numFmt numFmtId="170" formatCode="_-* #,##0.0\ _€_-;\-* #,##0.0\ _€_-;_-* &quot;-&quot;??\ _€_-;_-@_-"/>
  </numFmts>
  <fonts count="39">
    <font>
      <sz val="11"/>
      <color theme="1"/>
      <name val="Aptos Narrow"/>
      <family val="2"/>
      <scheme val="minor"/>
    </font>
    <font>
      <sz val="12"/>
      <color theme="1"/>
      <name val="Aptos Narrow"/>
      <family val="2"/>
      <scheme val="minor"/>
    </font>
    <font>
      <sz val="11"/>
      <color theme="1"/>
      <name val="Aptos Narrow"/>
      <family val="2"/>
      <scheme val="minor"/>
    </font>
    <font>
      <b/>
      <sz val="11"/>
      <color theme="3"/>
      <name val="Aptos Narrow"/>
      <family val="2"/>
      <scheme val="minor"/>
    </font>
    <font>
      <sz val="11"/>
      <color theme="0"/>
      <name val="Aptos Narrow"/>
      <family val="2"/>
      <scheme val="minor"/>
    </font>
    <font>
      <b/>
      <sz val="10"/>
      <name val="Arial"/>
      <family val="2"/>
    </font>
    <font>
      <b/>
      <sz val="15"/>
      <name val="Arial"/>
      <family val="2"/>
    </font>
    <font>
      <sz val="10"/>
      <color indexed="8"/>
      <name val="Arial"/>
      <family val="2"/>
    </font>
    <font>
      <sz val="9"/>
      <name val="Arial"/>
      <family val="2"/>
    </font>
    <font>
      <b/>
      <sz val="15"/>
      <color rgb="FFC00000"/>
      <name val="Arial"/>
      <family val="2"/>
    </font>
    <font>
      <b/>
      <i/>
      <sz val="10"/>
      <name val="Arial"/>
      <family val="2"/>
    </font>
    <font>
      <sz val="12"/>
      <color indexed="14"/>
      <name val="Arial"/>
      <family val="2"/>
    </font>
    <font>
      <b/>
      <sz val="11"/>
      <color rgb="FFF39912"/>
      <name val="Arial"/>
      <family val="2"/>
    </font>
    <font>
      <sz val="11"/>
      <color rgb="FF096377"/>
      <name val="Arial"/>
      <family val="2"/>
    </font>
    <font>
      <sz val="11"/>
      <color theme="0"/>
      <name val="Arial"/>
      <family val="2"/>
    </font>
    <font>
      <b/>
      <sz val="12"/>
      <color rgb="FF096377"/>
      <name val="Arial"/>
      <family val="2"/>
    </font>
    <font>
      <b/>
      <sz val="10"/>
      <color theme="0"/>
      <name val="Arial"/>
      <family val="2"/>
    </font>
    <font>
      <b/>
      <sz val="10"/>
      <color rgb="FF002060"/>
      <name val="Arial"/>
      <family val="2"/>
    </font>
    <font>
      <b/>
      <sz val="15"/>
      <color rgb="FF002060"/>
      <name val="Arial"/>
      <family val="2"/>
    </font>
    <font>
      <b/>
      <u/>
      <sz val="15"/>
      <color rgb="FF002060"/>
      <name val="Arial"/>
      <family val="2"/>
    </font>
    <font>
      <u/>
      <sz val="11"/>
      <color rgb="FF002060"/>
      <name val="Aptos Narrow"/>
      <family val="2"/>
      <scheme val="minor"/>
    </font>
    <font>
      <b/>
      <u/>
      <sz val="10"/>
      <color rgb="FF002060"/>
      <name val="Arial"/>
      <family val="2"/>
    </font>
    <font>
      <b/>
      <i/>
      <u/>
      <sz val="10"/>
      <color rgb="FF002060"/>
      <name val="Arial"/>
      <family val="2"/>
    </font>
    <font>
      <b/>
      <u/>
      <sz val="12"/>
      <color rgb="FF002060"/>
      <name val="Arial"/>
      <family val="2"/>
    </font>
    <font>
      <u/>
      <sz val="11"/>
      <color theme="1"/>
      <name val="Aptos Narrow"/>
      <family val="2"/>
      <scheme val="minor"/>
    </font>
    <font>
      <b/>
      <i/>
      <sz val="14"/>
      <color rgb="FF002060"/>
      <name val="Arial"/>
      <family val="2"/>
    </font>
    <font>
      <b/>
      <i/>
      <sz val="28"/>
      <color theme="0"/>
      <name val="Arial"/>
      <family val="2"/>
    </font>
    <font>
      <b/>
      <sz val="11"/>
      <color theme="0"/>
      <name val="Arial"/>
      <family val="2"/>
    </font>
    <font>
      <b/>
      <i/>
      <sz val="10"/>
      <color theme="0"/>
      <name val="Arial"/>
      <family val="2"/>
    </font>
    <font>
      <i/>
      <sz val="9"/>
      <color theme="1"/>
      <name val="Arial"/>
      <family val="2"/>
    </font>
    <font>
      <i/>
      <sz val="10"/>
      <name val="Arial"/>
      <family val="2"/>
    </font>
    <font>
      <b/>
      <i/>
      <u/>
      <sz val="18"/>
      <color rgb="FF002060"/>
      <name val="Arial"/>
      <family val="2"/>
    </font>
    <font>
      <b/>
      <i/>
      <sz val="9"/>
      <color theme="0"/>
      <name val="Arial"/>
      <family val="2"/>
    </font>
    <font>
      <u/>
      <sz val="11"/>
      <color theme="10"/>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s>
  <fills count="11">
    <fill>
      <patternFill patternType="none"/>
    </fill>
    <fill>
      <patternFill patternType="gray125"/>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rgb="FF002060"/>
        <bgColor indexed="64"/>
      </patternFill>
    </fill>
    <fill>
      <patternFill patternType="solid">
        <fgColor theme="7" tint="0.79998168889431442"/>
        <bgColor indexed="64"/>
      </patternFill>
    </fill>
    <fill>
      <patternFill patternType="solid">
        <fgColor rgb="FF002060"/>
        <bgColor indexed="27"/>
      </patternFill>
    </fill>
    <fill>
      <patternFill patternType="solid">
        <fgColor theme="3" tint="0.89999084444715716"/>
        <bgColor indexed="64"/>
      </patternFill>
    </fill>
  </fills>
  <borders count="67">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theme="1"/>
      </bottom>
      <diagonal/>
    </border>
    <border>
      <left style="medium">
        <color theme="1"/>
      </left>
      <right style="thin">
        <color theme="0"/>
      </right>
      <top/>
      <bottom style="medium">
        <color theme="1"/>
      </bottom>
      <diagonal/>
    </border>
    <border>
      <left style="thin">
        <color theme="0"/>
      </left>
      <right style="medium">
        <color theme="1"/>
      </right>
      <top/>
      <bottom style="medium">
        <color theme="1"/>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style="thin">
        <color indexed="64"/>
      </left>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indexed="64"/>
      </left>
      <right style="thin">
        <color theme="0"/>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diagonal/>
    </border>
    <border>
      <left/>
      <right style="thick">
        <color theme="7" tint="0.59996337778862885"/>
      </right>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3" tint="0.89999084444715716"/>
      </left>
      <right style="medium">
        <color theme="3" tint="0.89999084444715716"/>
      </right>
      <top style="medium">
        <color rgb="FF00518B"/>
      </top>
      <bottom style="medium">
        <color theme="3" tint="0.89999084444715716"/>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right style="medium">
        <color theme="3" tint="0.89999084444715716"/>
      </right>
      <top/>
      <bottom/>
      <diagonal/>
    </border>
    <border>
      <left style="medium">
        <color theme="3" tint="0.89999084444715716"/>
      </left>
      <right/>
      <top style="medium">
        <color rgb="FF00518B"/>
      </top>
      <bottom style="medium">
        <color theme="3" tint="0.89999084444715716"/>
      </bottom>
      <diagonal/>
    </border>
    <border>
      <left style="medium">
        <color theme="3" tint="0.89999084444715716"/>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12">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4" fillId="5" borderId="0" applyNumberFormat="0" applyBorder="0" applyAlignment="0" applyProtection="0"/>
    <xf numFmtId="0" fontId="2" fillId="6" borderId="0" applyNumberFormat="0" applyBorder="0" applyAlignment="0" applyProtection="0"/>
    <xf numFmtId="0" fontId="2" fillId="0" borderId="0"/>
    <xf numFmtId="0" fontId="36" fillId="0" borderId="0" applyNumberFormat="0" applyFill="0" applyBorder="0" applyAlignment="0" applyProtection="0"/>
    <xf numFmtId="0" fontId="33" fillId="0" borderId="0" applyNumberFormat="0" applyFill="0" applyBorder="0" applyAlignment="0" applyProtection="0"/>
  </cellStyleXfs>
  <cellXfs count="204">
    <xf numFmtId="0" fontId="0" fillId="0" borderId="0" xfId="0"/>
    <xf numFmtId="0" fontId="0" fillId="0" borderId="0" xfId="0" applyAlignment="1">
      <alignment horizontal="center"/>
    </xf>
    <xf numFmtId="165" fontId="5" fillId="0" borderId="0" xfId="0" applyNumberFormat="1" applyFont="1" applyAlignment="1">
      <alignment horizontal="center"/>
    </xf>
    <xf numFmtId="0" fontId="6" fillId="0" borderId="0" xfId="0" applyFont="1"/>
    <xf numFmtId="0" fontId="7" fillId="0" borderId="0" xfId="0" applyFont="1"/>
    <xf numFmtId="0" fontId="0" fillId="0" borderId="0" xfId="0" applyAlignment="1">
      <alignment vertical="center"/>
    </xf>
    <xf numFmtId="0" fontId="0" fillId="0" borderId="0" xfId="0"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wrapText="1"/>
    </xf>
    <xf numFmtId="165" fontId="5" fillId="0" borderId="3" xfId="0" applyNumberFormat="1" applyFont="1" applyBorder="1" applyAlignment="1">
      <alignment horizontal="center" vertical="center" wrapText="1"/>
    </xf>
    <xf numFmtId="0" fontId="0" fillId="0" borderId="4" xfId="0" applyBorder="1"/>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2" fontId="0" fillId="0" borderId="0" xfId="0" applyNumberFormat="1" applyAlignment="1">
      <alignment horizontal="center"/>
    </xf>
    <xf numFmtId="166" fontId="5" fillId="0" borderId="0" xfId="0" applyNumberFormat="1" applyFont="1" applyAlignment="1">
      <alignment horizontal="center"/>
    </xf>
    <xf numFmtId="0" fontId="5" fillId="0" borderId="7" xfId="0" applyFont="1" applyBorder="1"/>
    <xf numFmtId="0" fontId="0" fillId="0" borderId="7" xfId="0" applyBorder="1" applyAlignment="1">
      <alignment horizontal="center"/>
    </xf>
    <xf numFmtId="0" fontId="8" fillId="0" borderId="7" xfId="0" applyFont="1" applyBorder="1" applyAlignment="1">
      <alignment horizontal="center"/>
    </xf>
    <xf numFmtId="0" fontId="0" fillId="0" borderId="2" xfId="0" applyBorder="1"/>
    <xf numFmtId="0" fontId="0" fillId="0" borderId="2" xfId="0" applyBorder="1" applyAlignment="1">
      <alignment horizontal="center"/>
    </xf>
    <xf numFmtId="0" fontId="10" fillId="0" borderId="0" xfId="0" applyFont="1" applyAlignment="1">
      <alignment horizontal="right"/>
    </xf>
    <xf numFmtId="0" fontId="0" fillId="0" borderId="0" xfId="0" applyAlignment="1">
      <alignment horizontal="right"/>
    </xf>
    <xf numFmtId="165" fontId="0" fillId="0" borderId="0" xfId="0" applyNumberFormat="1" applyAlignment="1">
      <alignment horizontal="center"/>
    </xf>
    <xf numFmtId="0" fontId="5" fillId="0" borderId="0" xfId="0" applyFont="1"/>
    <xf numFmtId="0" fontId="10" fillId="0" borderId="0" xfId="0" applyFont="1" applyAlignment="1">
      <alignment horizontal="center"/>
    </xf>
    <xf numFmtId="1" fontId="11" fillId="0" borderId="0" xfId="0" applyNumberFormat="1" applyFont="1" applyAlignment="1">
      <alignment horizontal="center"/>
    </xf>
    <xf numFmtId="166" fontId="0" fillId="0" borderId="0" xfId="0" applyNumberFormat="1" applyAlignment="1">
      <alignment horizontal="center"/>
    </xf>
    <xf numFmtId="0" fontId="8" fillId="0" borderId="3" xfId="0" applyFont="1" applyBorder="1" applyAlignment="1">
      <alignment horizontal="center"/>
    </xf>
    <xf numFmtId="0" fontId="0" fillId="0" borderId="4" xfId="0" applyBorder="1" applyAlignment="1">
      <alignment horizontal="center"/>
    </xf>
    <xf numFmtId="168" fontId="12" fillId="0" borderId="8" xfId="8" applyNumberFormat="1" applyFont="1" applyFill="1" applyBorder="1" applyProtection="1"/>
    <xf numFmtId="168" fontId="12" fillId="0" borderId="3" xfId="5" applyNumberFormat="1" applyFont="1" applyFill="1" applyBorder="1" applyProtection="1"/>
    <xf numFmtId="0" fontId="13" fillId="0" borderId="3" xfId="4" applyFont="1" applyFill="1" applyBorder="1" applyProtection="1"/>
    <xf numFmtId="168" fontId="12" fillId="0" borderId="5" xfId="7" applyNumberFormat="1" applyFont="1" applyFill="1" applyBorder="1" applyProtection="1"/>
    <xf numFmtId="168" fontId="12" fillId="0" borderId="0" xfId="8" applyNumberFormat="1" applyFont="1" applyFill="1" applyBorder="1" applyProtection="1"/>
    <xf numFmtId="170" fontId="12" fillId="0" borderId="3" xfId="5" applyNumberFormat="1" applyFont="1" applyFill="1" applyBorder="1" applyProtection="1"/>
    <xf numFmtId="0" fontId="14" fillId="0" borderId="3" xfId="6" applyFont="1" applyFill="1" applyBorder="1" applyAlignment="1" applyProtection="1"/>
    <xf numFmtId="0" fontId="14" fillId="0" borderId="0" xfId="6" applyFont="1" applyFill="1" applyBorder="1" applyAlignment="1" applyProtection="1"/>
    <xf numFmtId="0" fontId="14" fillId="0" borderId="3" xfId="6" applyFont="1" applyFill="1" applyBorder="1" applyAlignment="1" applyProtection="1">
      <alignment horizontal="center"/>
    </xf>
    <xf numFmtId="0" fontId="14" fillId="0" borderId="5" xfId="6" applyFont="1" applyFill="1" applyBorder="1" applyAlignment="1" applyProtection="1"/>
    <xf numFmtId="0" fontId="9" fillId="0" borderId="7" xfId="0" applyFont="1" applyBorder="1"/>
    <xf numFmtId="0" fontId="15" fillId="0" borderId="7" xfId="3" applyFont="1" applyBorder="1" applyAlignment="1" applyProtection="1">
      <alignment horizontal="left" vertical="center" wrapText="1"/>
    </xf>
    <xf numFmtId="170" fontId="12" fillId="0" borderId="7" xfId="5" applyNumberFormat="1" applyFont="1" applyFill="1" applyBorder="1" applyProtection="1"/>
    <xf numFmtId="0" fontId="13" fillId="0" borderId="7" xfId="4" applyFont="1" applyFill="1" applyBorder="1" applyProtection="1"/>
    <xf numFmtId="168" fontId="12" fillId="0" borderId="7" xfId="7" applyNumberFormat="1" applyFont="1" applyFill="1" applyBorder="1" applyAlignment="1" applyProtection="1">
      <alignment horizontal="center"/>
    </xf>
    <xf numFmtId="0" fontId="8" fillId="0" borderId="0" xfId="0" applyFont="1" applyAlignment="1">
      <alignment horizontal="center" vertical="top"/>
    </xf>
    <xf numFmtId="0" fontId="8" fillId="0" borderId="0" xfId="0" applyFont="1" applyAlignment="1">
      <alignment horizontal="center"/>
    </xf>
    <xf numFmtId="166" fontId="5" fillId="0" borderId="3" xfId="0" applyNumberFormat="1" applyFont="1" applyBorder="1" applyAlignment="1">
      <alignment horizontal="center"/>
    </xf>
    <xf numFmtId="166" fontId="5" fillId="0" borderId="5" xfId="0" applyNumberFormat="1" applyFont="1" applyBorder="1" applyAlignment="1">
      <alignment horizontal="center"/>
    </xf>
    <xf numFmtId="169" fontId="0" fillId="0" borderId="3" xfId="1" applyNumberFormat="1" applyFont="1" applyFill="1" applyBorder="1" applyAlignment="1" applyProtection="1"/>
    <xf numFmtId="0" fontId="0" fillId="0" borderId="3" xfId="0" applyBorder="1"/>
    <xf numFmtId="0" fontId="5" fillId="0" borderId="0" xfId="0" applyFont="1" applyAlignment="1">
      <alignment horizontal="center" vertical="center"/>
    </xf>
    <xf numFmtId="169" fontId="5" fillId="0" borderId="0" xfId="1" applyNumberFormat="1" applyFont="1" applyFill="1" applyBorder="1" applyAlignment="1" applyProtection="1">
      <alignment horizontal="center" vertical="center"/>
    </xf>
    <xf numFmtId="0" fontId="0" fillId="0" borderId="0" xfId="0" quotePrefix="1"/>
    <xf numFmtId="0" fontId="0" fillId="8" borderId="2" xfId="0" applyFill="1" applyBorder="1" applyAlignment="1" applyProtection="1">
      <alignment horizontal="center" vertical="center"/>
      <protection locked="0"/>
    </xf>
    <xf numFmtId="0" fontId="20" fillId="0" borderId="0" xfId="0" applyFont="1"/>
    <xf numFmtId="0" fontId="20" fillId="0" borderId="0" xfId="0" applyFont="1" applyAlignment="1">
      <alignment horizontal="center"/>
    </xf>
    <xf numFmtId="0" fontId="21" fillId="0" borderId="0" xfId="0" applyFont="1" applyAlignment="1">
      <alignment vertical="center"/>
    </xf>
    <xf numFmtId="0" fontId="0" fillId="8" borderId="2" xfId="0" applyFill="1" applyBorder="1" applyAlignment="1" applyProtection="1">
      <alignment horizontal="center"/>
      <protection locked="0"/>
    </xf>
    <xf numFmtId="0" fontId="19" fillId="0" borderId="0" xfId="0" applyFont="1"/>
    <xf numFmtId="167" fontId="0" fillId="8" borderId="2" xfId="0" applyNumberFormat="1" applyFill="1" applyBorder="1" applyAlignment="1" applyProtection="1">
      <alignment horizontal="center"/>
      <protection locked="0"/>
    </xf>
    <xf numFmtId="0" fontId="5" fillId="0" borderId="2" xfId="0" applyFont="1" applyBorder="1"/>
    <xf numFmtId="10" fontId="5" fillId="0" borderId="2" xfId="0" applyNumberFormat="1" applyFont="1" applyBorder="1" applyAlignment="1">
      <alignment horizontal="center"/>
    </xf>
    <xf numFmtId="0" fontId="23" fillId="0" borderId="0" xfId="0" applyFont="1"/>
    <xf numFmtId="0" fontId="24" fillId="0" borderId="0" xfId="0" applyFont="1" applyAlignment="1">
      <alignment horizontal="center"/>
    </xf>
    <xf numFmtId="0" fontId="0" fillId="0" borderId="11" xfId="0" applyBorder="1"/>
    <xf numFmtId="0" fontId="18" fillId="0" borderId="7" xfId="0" applyFont="1" applyBorder="1"/>
    <xf numFmtId="0" fontId="0" fillId="0" borderId="10" xfId="0" applyBorder="1"/>
    <xf numFmtId="0" fontId="14" fillId="0" borderId="6" xfId="6" applyFont="1" applyFill="1" applyBorder="1" applyAlignment="1" applyProtection="1"/>
    <xf numFmtId="0" fontId="14" fillId="0" borderId="6" xfId="6" applyFont="1" applyFill="1" applyBorder="1" applyAlignment="1" applyProtection="1">
      <alignment horizontal="center"/>
    </xf>
    <xf numFmtId="0" fontId="0" fillId="0" borderId="6" xfId="0" applyBorder="1"/>
    <xf numFmtId="0" fontId="14" fillId="0" borderId="12" xfId="6" applyFont="1" applyFill="1" applyBorder="1" applyAlignment="1" applyProtection="1"/>
    <xf numFmtId="165" fontId="5" fillId="0" borderId="6" xfId="0" applyNumberFormat="1" applyFont="1" applyBorder="1" applyAlignment="1">
      <alignment horizontal="center"/>
    </xf>
    <xf numFmtId="169" fontId="0" fillId="8" borderId="2" xfId="1" applyNumberFormat="1" applyFont="1" applyFill="1" applyBorder="1" applyAlignment="1" applyProtection="1">
      <alignment horizontal="center"/>
      <protection locked="0"/>
    </xf>
    <xf numFmtId="166" fontId="0" fillId="8" borderId="2" xfId="0" applyNumberFormat="1" applyFill="1" applyBorder="1" applyAlignment="1" applyProtection="1">
      <alignment horizontal="center"/>
      <protection locked="0"/>
    </xf>
    <xf numFmtId="0" fontId="0" fillId="8" borderId="10" xfId="0" applyFill="1" applyBorder="1" applyAlignment="1" applyProtection="1">
      <alignment horizontal="center"/>
      <protection locked="0"/>
    </xf>
    <xf numFmtId="0" fontId="0" fillId="8" borderId="2" xfId="0" applyFill="1" applyBorder="1" applyAlignment="1">
      <alignment horizontal="center"/>
    </xf>
    <xf numFmtId="169" fontId="0" fillId="8" borderId="2" xfId="1" applyNumberFormat="1" applyFont="1" applyFill="1" applyBorder="1" applyAlignment="1" applyProtection="1">
      <protection locked="0"/>
    </xf>
    <xf numFmtId="0" fontId="0" fillId="8" borderId="2" xfId="1" applyNumberFormat="1" applyFont="1" applyFill="1" applyBorder="1" applyAlignment="1" applyProtection="1">
      <alignment horizontal="center"/>
      <protection locked="0"/>
    </xf>
    <xf numFmtId="0" fontId="18" fillId="0" borderId="0" xfId="0" applyFont="1"/>
    <xf numFmtId="2" fontId="0" fillId="8" borderId="2" xfId="0" applyNumberFormat="1" applyFill="1" applyBorder="1" applyAlignment="1">
      <alignment horizontal="center"/>
    </xf>
    <xf numFmtId="165" fontId="0" fillId="8" borderId="2" xfId="0" applyNumberFormat="1" applyFill="1" applyBorder="1" applyAlignment="1">
      <alignment horizontal="center"/>
    </xf>
    <xf numFmtId="1" fontId="0" fillId="8" borderId="2" xfId="0" applyNumberFormat="1" applyFill="1" applyBorder="1" applyAlignment="1">
      <alignment horizontal="center"/>
    </xf>
    <xf numFmtId="166" fontId="0" fillId="8" borderId="2" xfId="0" applyNumberFormat="1" applyFill="1" applyBorder="1" applyAlignment="1">
      <alignment horizontal="center"/>
    </xf>
    <xf numFmtId="0" fontId="8" fillId="8" borderId="2" xfId="0" applyFont="1" applyFill="1" applyBorder="1" applyAlignment="1">
      <alignment horizontal="center"/>
    </xf>
    <xf numFmtId="169" fontId="16" fillId="7" borderId="14" xfId="1" applyNumberFormat="1" applyFont="1" applyFill="1" applyBorder="1" applyAlignment="1" applyProtection="1">
      <alignment horizontal="right" vertical="center"/>
    </xf>
    <xf numFmtId="169" fontId="16" fillId="7" borderId="15" xfId="1" applyNumberFormat="1" applyFont="1" applyFill="1" applyBorder="1" applyAlignment="1" applyProtection="1">
      <alignment horizontal="center" vertical="center"/>
    </xf>
    <xf numFmtId="0" fontId="0" fillId="0" borderId="13" xfId="0" applyBorder="1" applyAlignment="1">
      <alignment horizontal="center"/>
    </xf>
    <xf numFmtId="165" fontId="5" fillId="0" borderId="13" xfId="0" applyNumberFormat="1" applyFont="1" applyBorder="1" applyAlignment="1">
      <alignment horizontal="center"/>
    </xf>
    <xf numFmtId="166" fontId="16" fillId="9" borderId="2" xfId="0" applyNumberFormat="1" applyFont="1" applyFill="1" applyBorder="1" applyAlignment="1">
      <alignment horizontal="center"/>
    </xf>
    <xf numFmtId="165" fontId="16" fillId="9" borderId="5" xfId="0" applyNumberFormat="1" applyFont="1" applyFill="1" applyBorder="1" applyAlignment="1">
      <alignment horizontal="center" vertical="center" wrapText="1"/>
    </xf>
    <xf numFmtId="165" fontId="16" fillId="9" borderId="16" xfId="0" applyNumberFormat="1" applyFont="1" applyFill="1" applyBorder="1" applyAlignment="1">
      <alignment horizontal="center" vertical="center" wrapText="1"/>
    </xf>
    <xf numFmtId="166" fontId="16" fillId="9" borderId="4" xfId="0" applyNumberFormat="1" applyFont="1" applyFill="1" applyBorder="1" applyAlignment="1">
      <alignment horizontal="center"/>
    </xf>
    <xf numFmtId="166" fontId="16" fillId="9" borderId="17" xfId="0" applyNumberFormat="1" applyFont="1" applyFill="1" applyBorder="1" applyAlignment="1">
      <alignment horizontal="center"/>
    </xf>
    <xf numFmtId="166" fontId="16" fillId="9" borderId="19" xfId="0" applyNumberFormat="1" applyFont="1" applyFill="1" applyBorder="1" applyAlignment="1">
      <alignment horizontal="center"/>
    </xf>
    <xf numFmtId="166" fontId="16" fillId="9" borderId="20" xfId="0" applyNumberFormat="1" applyFont="1" applyFill="1" applyBorder="1" applyAlignment="1">
      <alignment horizontal="center"/>
    </xf>
    <xf numFmtId="166" fontId="16" fillId="9" borderId="21" xfId="0" applyNumberFormat="1" applyFont="1" applyFill="1" applyBorder="1" applyAlignment="1">
      <alignment horizontal="center"/>
    </xf>
    <xf numFmtId="166" fontId="16" fillId="9" borderId="22" xfId="0" applyNumberFormat="1" applyFont="1" applyFill="1" applyBorder="1" applyAlignment="1">
      <alignment horizontal="center"/>
    </xf>
    <xf numFmtId="166" fontId="16" fillId="9" borderId="11" xfId="0" applyNumberFormat="1" applyFont="1" applyFill="1" applyBorder="1" applyAlignment="1">
      <alignment horizontal="center"/>
    </xf>
    <xf numFmtId="166" fontId="16" fillId="9" borderId="23" xfId="0" applyNumberFormat="1" applyFont="1" applyFill="1" applyBorder="1" applyAlignment="1">
      <alignment horizontal="center"/>
    </xf>
    <xf numFmtId="166" fontId="16" fillId="9" borderId="25" xfId="0" applyNumberFormat="1" applyFont="1" applyFill="1" applyBorder="1" applyAlignment="1">
      <alignment horizontal="center"/>
    </xf>
    <xf numFmtId="166" fontId="16" fillId="9" borderId="24" xfId="0" applyNumberFormat="1" applyFont="1" applyFill="1" applyBorder="1" applyAlignment="1">
      <alignment horizontal="center"/>
    </xf>
    <xf numFmtId="166" fontId="16" fillId="9" borderId="26" xfId="0" applyNumberFormat="1" applyFont="1" applyFill="1" applyBorder="1" applyAlignment="1">
      <alignment horizontal="center"/>
    </xf>
    <xf numFmtId="166" fontId="16" fillId="9" borderId="18" xfId="0" applyNumberFormat="1" applyFont="1" applyFill="1" applyBorder="1" applyAlignment="1">
      <alignment horizontal="center"/>
    </xf>
    <xf numFmtId="166" fontId="16" fillId="9" borderId="27" xfId="0" applyNumberFormat="1" applyFont="1" applyFill="1" applyBorder="1" applyAlignment="1">
      <alignment horizontal="center"/>
    </xf>
    <xf numFmtId="166" fontId="16" fillId="9" borderId="28" xfId="0" applyNumberFormat="1" applyFont="1" applyFill="1" applyBorder="1" applyAlignment="1">
      <alignment horizontal="center"/>
    </xf>
    <xf numFmtId="166" fontId="16" fillId="9" borderId="29" xfId="0" applyNumberFormat="1" applyFont="1" applyFill="1" applyBorder="1" applyAlignment="1">
      <alignment horizontal="center"/>
    </xf>
    <xf numFmtId="166" fontId="16" fillId="9" borderId="5" xfId="0" applyNumberFormat="1" applyFont="1" applyFill="1" applyBorder="1" applyAlignment="1">
      <alignment horizontal="center"/>
    </xf>
    <xf numFmtId="166" fontId="16" fillId="9" borderId="16" xfId="0" applyNumberFormat="1" applyFont="1" applyFill="1" applyBorder="1" applyAlignment="1">
      <alignment horizontal="center"/>
    </xf>
    <xf numFmtId="166" fontId="16" fillId="9" borderId="30" xfId="0" applyNumberFormat="1" applyFont="1" applyFill="1" applyBorder="1" applyAlignment="1">
      <alignment horizontal="center"/>
    </xf>
    <xf numFmtId="166" fontId="16" fillId="9" borderId="31" xfId="0" applyNumberFormat="1" applyFont="1" applyFill="1" applyBorder="1" applyAlignment="1">
      <alignment horizontal="center"/>
    </xf>
    <xf numFmtId="166" fontId="16" fillId="9" borderId="32" xfId="0" applyNumberFormat="1" applyFont="1" applyFill="1" applyBorder="1" applyAlignment="1">
      <alignment horizontal="center"/>
    </xf>
    <xf numFmtId="166" fontId="16" fillId="9" borderId="33" xfId="0" applyNumberFormat="1" applyFont="1" applyFill="1" applyBorder="1" applyAlignment="1">
      <alignment horizontal="center"/>
    </xf>
    <xf numFmtId="166" fontId="16" fillId="9" borderId="36" xfId="0" applyNumberFormat="1" applyFont="1" applyFill="1" applyBorder="1" applyAlignment="1">
      <alignment horizontal="center"/>
    </xf>
    <xf numFmtId="166" fontId="16" fillId="9" borderId="37" xfId="0" applyNumberFormat="1" applyFont="1" applyFill="1" applyBorder="1" applyAlignment="1">
      <alignment horizontal="center"/>
    </xf>
    <xf numFmtId="166" fontId="16" fillId="7" borderId="17" xfId="0" applyNumberFormat="1" applyFont="1" applyFill="1" applyBorder="1" applyAlignment="1">
      <alignment horizontal="center"/>
    </xf>
    <xf numFmtId="166" fontId="16" fillId="7" borderId="4" xfId="0" applyNumberFormat="1" applyFont="1" applyFill="1" applyBorder="1" applyAlignment="1">
      <alignment horizontal="center"/>
    </xf>
    <xf numFmtId="166" fontId="16" fillId="7" borderId="25" xfId="0" applyNumberFormat="1" applyFont="1" applyFill="1" applyBorder="1" applyAlignment="1">
      <alignment horizontal="center"/>
    </xf>
    <xf numFmtId="166" fontId="16" fillId="7" borderId="24" xfId="0" applyNumberFormat="1" applyFont="1" applyFill="1" applyBorder="1" applyAlignment="1">
      <alignment horizontal="center"/>
    </xf>
    <xf numFmtId="166" fontId="16" fillId="7" borderId="11" xfId="0" applyNumberFormat="1" applyFont="1" applyFill="1" applyBorder="1" applyAlignment="1">
      <alignment horizontal="center"/>
    </xf>
    <xf numFmtId="166" fontId="16" fillId="7" borderId="38" xfId="0" applyNumberFormat="1" applyFont="1" applyFill="1" applyBorder="1" applyAlignment="1">
      <alignment horizontal="center"/>
    </xf>
    <xf numFmtId="166" fontId="16" fillId="7" borderId="30" xfId="0" applyNumberFormat="1" applyFont="1" applyFill="1" applyBorder="1" applyAlignment="1">
      <alignment horizontal="center"/>
    </xf>
    <xf numFmtId="166" fontId="16" fillId="7" borderId="31" xfId="0" applyNumberFormat="1" applyFont="1" applyFill="1" applyBorder="1" applyAlignment="1">
      <alignment horizontal="center"/>
    </xf>
    <xf numFmtId="166" fontId="16" fillId="7" borderId="21" xfId="0" applyNumberFormat="1" applyFont="1" applyFill="1" applyBorder="1" applyAlignment="1">
      <alignment horizontal="center"/>
    </xf>
    <xf numFmtId="166" fontId="16" fillId="7" borderId="22" xfId="0" applyNumberFormat="1" applyFont="1" applyFill="1" applyBorder="1" applyAlignment="1">
      <alignment horizontal="center"/>
    </xf>
    <xf numFmtId="166" fontId="16" fillId="7" borderId="32" xfId="0" applyNumberFormat="1" applyFont="1" applyFill="1" applyBorder="1" applyAlignment="1">
      <alignment horizontal="center"/>
    </xf>
    <xf numFmtId="166" fontId="16" fillId="7" borderId="33" xfId="0" applyNumberFormat="1" applyFont="1" applyFill="1" applyBorder="1" applyAlignment="1">
      <alignment horizontal="center"/>
    </xf>
    <xf numFmtId="0" fontId="8" fillId="8" borderId="4" xfId="0" applyFont="1" applyFill="1" applyBorder="1" applyAlignment="1">
      <alignment horizontal="center"/>
    </xf>
    <xf numFmtId="166" fontId="16" fillId="7" borderId="39" xfId="0" applyNumberFormat="1" applyFont="1" applyFill="1" applyBorder="1" applyAlignment="1">
      <alignment horizontal="center"/>
    </xf>
    <xf numFmtId="166" fontId="16" fillId="7" borderId="9" xfId="0" applyNumberFormat="1" applyFont="1" applyFill="1" applyBorder="1" applyAlignment="1">
      <alignment horizontal="center"/>
    </xf>
    <xf numFmtId="166" fontId="16" fillId="7" borderId="34" xfId="0" applyNumberFormat="1" applyFont="1" applyFill="1" applyBorder="1" applyAlignment="1">
      <alignment horizontal="center"/>
    </xf>
    <xf numFmtId="166" fontId="16" fillId="7" borderId="35" xfId="0" applyNumberFormat="1" applyFont="1" applyFill="1" applyBorder="1" applyAlignment="1">
      <alignment horizontal="center"/>
    </xf>
    <xf numFmtId="166" fontId="16" fillId="7" borderId="36" xfId="0" applyNumberFormat="1" applyFont="1" applyFill="1" applyBorder="1" applyAlignment="1">
      <alignment horizontal="center"/>
    </xf>
    <xf numFmtId="166" fontId="16" fillId="7" borderId="37" xfId="0" applyNumberFormat="1" applyFont="1" applyFill="1" applyBorder="1" applyAlignment="1">
      <alignment horizontal="center"/>
    </xf>
    <xf numFmtId="166" fontId="16" fillId="7" borderId="19" xfId="0" applyNumberFormat="1" applyFont="1" applyFill="1" applyBorder="1" applyAlignment="1">
      <alignment horizontal="center"/>
    </xf>
    <xf numFmtId="166" fontId="16" fillId="7" borderId="20" xfId="0" applyNumberFormat="1" applyFont="1" applyFill="1" applyBorder="1" applyAlignment="1">
      <alignment horizontal="center"/>
    </xf>
    <xf numFmtId="0" fontId="0" fillId="0" borderId="40" xfId="0" applyBorder="1"/>
    <xf numFmtId="0" fontId="0" fillId="0" borderId="40" xfId="0" applyBorder="1" applyAlignment="1">
      <alignment vertical="center"/>
    </xf>
    <xf numFmtId="0" fontId="10" fillId="0" borderId="0" xfId="0" applyFont="1" applyAlignment="1">
      <alignment vertical="center"/>
    </xf>
    <xf numFmtId="0" fontId="5" fillId="0" borderId="10" xfId="0" applyFont="1" applyBorder="1" applyAlignment="1">
      <alignment vertical="center"/>
    </xf>
    <xf numFmtId="9" fontId="29" fillId="0" borderId="12" xfId="2" applyFont="1" applyBorder="1" applyAlignment="1">
      <alignment horizontal="center" vertical="center"/>
    </xf>
    <xf numFmtId="0" fontId="5" fillId="0" borderId="44" xfId="0" applyFont="1" applyBorder="1" applyAlignment="1">
      <alignment vertical="center"/>
    </xf>
    <xf numFmtId="9" fontId="29" fillId="0" borderId="46" xfId="2" applyFont="1" applyBorder="1" applyAlignment="1">
      <alignment horizontal="center" vertical="center"/>
    </xf>
    <xf numFmtId="0" fontId="5" fillId="0" borderId="26" xfId="0" applyFont="1" applyBorder="1" applyAlignment="1">
      <alignment vertical="center"/>
    </xf>
    <xf numFmtId="9" fontId="29" fillId="0" borderId="31" xfId="2" applyFont="1" applyBorder="1" applyAlignment="1">
      <alignment horizontal="center" vertical="center"/>
    </xf>
    <xf numFmtId="0" fontId="5" fillId="0" borderId="47" xfId="0" applyFont="1" applyBorder="1" applyAlignment="1">
      <alignment vertical="center"/>
    </xf>
    <xf numFmtId="9" fontId="29" fillId="0" borderId="49" xfId="2" applyFont="1" applyBorder="1" applyAlignment="1">
      <alignment horizontal="center" vertical="center"/>
    </xf>
    <xf numFmtId="0" fontId="5" fillId="0" borderId="2" xfId="0" applyFont="1" applyBorder="1" applyAlignment="1">
      <alignment vertical="center"/>
    </xf>
    <xf numFmtId="9" fontId="29" fillId="0" borderId="5" xfId="2" applyFont="1" applyBorder="1" applyAlignment="1">
      <alignment horizontal="center" vertical="center"/>
    </xf>
    <xf numFmtId="3" fontId="0" fillId="0" borderId="2" xfId="0" applyNumberFormat="1" applyBorder="1" applyAlignment="1">
      <alignment horizontal="center" vertical="center"/>
    </xf>
    <xf numFmtId="0" fontId="30" fillId="0" borderId="0" xfId="0" applyFont="1"/>
    <xf numFmtId="0" fontId="31" fillId="0" borderId="0" xfId="0" applyFont="1"/>
    <xf numFmtId="0" fontId="27" fillId="7" borderId="4" xfId="0" applyFont="1" applyFill="1" applyBorder="1" applyAlignment="1">
      <alignment vertical="center"/>
    </xf>
    <xf numFmtId="0" fontId="27" fillId="7" borderId="41" xfId="0" applyFont="1" applyFill="1" applyBorder="1" applyAlignment="1">
      <alignment horizontal="center" vertical="center" wrapText="1"/>
    </xf>
    <xf numFmtId="0" fontId="28" fillId="7" borderId="42" xfId="0" applyFont="1" applyFill="1" applyBorder="1" applyAlignment="1">
      <alignment horizontal="center" vertical="center" wrapText="1"/>
    </xf>
    <xf numFmtId="0" fontId="27" fillId="7" borderId="43"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16" fillId="7" borderId="2" xfId="0" applyFont="1" applyFill="1" applyBorder="1" applyAlignment="1">
      <alignment vertical="center"/>
    </xf>
    <xf numFmtId="3" fontId="16" fillId="7" borderId="4" xfId="0" applyNumberFormat="1" applyFont="1" applyFill="1" applyBorder="1" applyAlignment="1">
      <alignment horizontal="center" vertical="center"/>
    </xf>
    <xf numFmtId="9" fontId="32" fillId="7" borderId="5" xfId="2" applyFont="1" applyFill="1" applyBorder="1" applyAlignment="1">
      <alignment horizontal="center" vertical="center"/>
    </xf>
    <xf numFmtId="3" fontId="16" fillId="7" borderId="2" xfId="0" applyNumberFormat="1" applyFont="1" applyFill="1" applyBorder="1" applyAlignment="1">
      <alignment horizontal="center" vertical="center"/>
    </xf>
    <xf numFmtId="3" fontId="17" fillId="0" borderId="11" xfId="0" applyNumberFormat="1" applyFont="1" applyBorder="1" applyAlignment="1">
      <alignment horizontal="center" vertical="center"/>
    </xf>
    <xf numFmtId="3" fontId="17" fillId="0" borderId="45" xfId="0" applyNumberFormat="1" applyFont="1" applyBorder="1" applyAlignment="1">
      <alignment horizontal="center" vertical="center"/>
    </xf>
    <xf numFmtId="3" fontId="17" fillId="0" borderId="19" xfId="0" applyNumberFormat="1" applyFont="1" applyBorder="1" applyAlignment="1">
      <alignment horizontal="center" vertical="center"/>
    </xf>
    <xf numFmtId="3" fontId="17" fillId="0" borderId="48" xfId="0" applyNumberFormat="1" applyFont="1" applyBorder="1" applyAlignment="1">
      <alignment horizontal="center" vertical="center"/>
    </xf>
    <xf numFmtId="3" fontId="17" fillId="0" borderId="4" xfId="0" applyNumberFormat="1" applyFont="1" applyBorder="1" applyAlignment="1">
      <alignment horizontal="center" vertical="center"/>
    </xf>
    <xf numFmtId="3" fontId="17" fillId="0" borderId="2" xfId="0" applyNumberFormat="1" applyFont="1" applyBorder="1" applyAlignment="1">
      <alignment horizontal="center" vertical="center"/>
    </xf>
    <xf numFmtId="165" fontId="16" fillId="7" borderId="2" xfId="0" applyNumberFormat="1" applyFont="1" applyFill="1" applyBorder="1" applyAlignment="1">
      <alignment horizontal="center" vertical="center"/>
    </xf>
    <xf numFmtId="0" fontId="22" fillId="0" borderId="0" xfId="0" applyFont="1" applyAlignment="1">
      <alignment horizontal="right" vertical="center"/>
    </xf>
    <xf numFmtId="0" fontId="22" fillId="0" borderId="9" xfId="0" applyFont="1" applyBorder="1" applyAlignment="1">
      <alignment horizontal="right" vertical="center"/>
    </xf>
    <xf numFmtId="0" fontId="26" fillId="7" borderId="0" xfId="0" applyFont="1" applyFill="1" applyAlignment="1">
      <alignment horizontal="center"/>
    </xf>
    <xf numFmtId="0" fontId="25" fillId="0" borderId="4" xfId="0" applyFont="1" applyBorder="1" applyAlignment="1">
      <alignment horizontal="center"/>
    </xf>
    <xf numFmtId="0" fontId="25" fillId="0" borderId="3" xfId="0" applyFont="1" applyBorder="1" applyAlignment="1">
      <alignment horizontal="center"/>
    </xf>
    <xf numFmtId="0" fontId="25" fillId="0" borderId="5" xfId="0" applyFont="1" applyBorder="1" applyAlignment="1">
      <alignment horizontal="center"/>
    </xf>
    <xf numFmtId="3" fontId="17" fillId="0" borderId="10" xfId="0" applyNumberFormat="1" applyFont="1" applyBorder="1" applyAlignment="1">
      <alignment horizontal="center" vertical="center"/>
    </xf>
    <xf numFmtId="3" fontId="17" fillId="0" borderId="27" xfId="0" applyNumberFormat="1" applyFont="1" applyBorder="1" applyAlignment="1">
      <alignment horizontal="center" vertical="center"/>
    </xf>
    <xf numFmtId="3" fontId="17" fillId="0" borderId="26" xfId="0" applyNumberFormat="1" applyFont="1" applyBorder="1" applyAlignment="1">
      <alignment horizontal="center" vertical="center"/>
    </xf>
    <xf numFmtId="3" fontId="0" fillId="0" borderId="10" xfId="0" applyNumberFormat="1" applyBorder="1" applyAlignment="1">
      <alignment horizontal="center" vertical="center"/>
    </xf>
    <xf numFmtId="3" fontId="0" fillId="0" borderId="27" xfId="0" applyNumberFormat="1" applyBorder="1" applyAlignment="1">
      <alignment horizontal="center" vertical="center"/>
    </xf>
    <xf numFmtId="3" fontId="0" fillId="0" borderId="26" xfId="0" applyNumberFormat="1" applyBorder="1" applyAlignment="1">
      <alignment horizontal="center" vertical="center"/>
    </xf>
    <xf numFmtId="0" fontId="34" fillId="0" borderId="0" xfId="9" applyFont="1" applyAlignment="1">
      <alignment horizontal="center" vertical="center" wrapText="1"/>
    </xf>
    <xf numFmtId="0" fontId="35" fillId="10" borderId="50" xfId="9" applyFont="1" applyFill="1" applyBorder="1" applyAlignment="1">
      <alignment horizontal="center" vertical="center" wrapText="1"/>
    </xf>
    <xf numFmtId="0" fontId="35" fillId="10" borderId="51" xfId="9" applyFont="1" applyFill="1" applyBorder="1" applyAlignment="1">
      <alignment horizontal="center" vertical="center" wrapText="1"/>
    </xf>
    <xf numFmtId="0" fontId="35" fillId="10" borderId="52" xfId="9" applyFont="1" applyFill="1" applyBorder="1" applyAlignment="1">
      <alignment horizontal="center" vertical="center" wrapText="1"/>
    </xf>
    <xf numFmtId="0" fontId="37" fillId="0" borderId="53" xfId="10" applyFont="1" applyBorder="1" applyAlignment="1" applyProtection="1">
      <alignment horizontal="center" vertical="center" wrapText="1"/>
      <protection locked="0"/>
    </xf>
    <xf numFmtId="0" fontId="38" fillId="0" borderId="54" xfId="9" applyFont="1" applyBorder="1" applyAlignment="1">
      <alignment horizontal="center" vertical="center" wrapText="1"/>
    </xf>
    <xf numFmtId="0" fontId="1" fillId="0" borderId="55" xfId="9" applyFont="1" applyBorder="1" applyAlignment="1">
      <alignment horizontal="left" vertical="center" wrapText="1" indent="1"/>
    </xf>
    <xf numFmtId="0" fontId="2" fillId="0" borderId="0" xfId="9" applyAlignment="1">
      <alignment horizontal="center" vertical="center" wrapText="1"/>
    </xf>
    <xf numFmtId="0" fontId="38" fillId="0" borderId="56" xfId="9" applyFont="1" applyBorder="1" applyAlignment="1">
      <alignment horizontal="center" vertical="center" wrapText="1"/>
    </xf>
    <xf numFmtId="0" fontId="1" fillId="0" borderId="57" xfId="9" applyFont="1" applyBorder="1" applyAlignment="1">
      <alignment horizontal="left" vertical="center" wrapText="1" indent="1"/>
    </xf>
    <xf numFmtId="0" fontId="34" fillId="0" borderId="58" xfId="9" applyFont="1" applyBorder="1" applyAlignment="1">
      <alignment horizontal="center" vertical="center" wrapText="1"/>
    </xf>
    <xf numFmtId="0" fontId="37" fillId="0" borderId="59" xfId="10" applyFont="1" applyBorder="1" applyAlignment="1" applyProtection="1">
      <alignment horizontal="center" vertical="center" wrapText="1"/>
      <protection locked="0"/>
    </xf>
    <xf numFmtId="0" fontId="34" fillId="0" borderId="60" xfId="9" applyFont="1" applyBorder="1" applyAlignment="1">
      <alignment horizontal="center" vertical="center" wrapText="1"/>
    </xf>
    <xf numFmtId="0" fontId="38" fillId="0" borderId="61" xfId="9" applyFont="1" applyBorder="1" applyAlignment="1">
      <alignment horizontal="center" vertical="center" wrapText="1"/>
    </xf>
    <xf numFmtId="0" fontId="1" fillId="0" borderId="62" xfId="9" applyFont="1" applyBorder="1" applyAlignment="1">
      <alignment horizontal="left" vertical="center" wrapText="1" indent="1"/>
    </xf>
    <xf numFmtId="0" fontId="38" fillId="0" borderId="63" xfId="9" applyFont="1" applyBorder="1" applyAlignment="1">
      <alignment horizontal="center" vertical="center" wrapText="1"/>
    </xf>
    <xf numFmtId="0" fontId="1" fillId="0" borderId="64" xfId="9" applyFont="1" applyBorder="1" applyAlignment="1">
      <alignment horizontal="left" vertical="center" wrapText="1" indent="1"/>
    </xf>
    <xf numFmtId="0" fontId="37" fillId="0" borderId="53" xfId="11" applyFont="1" applyBorder="1" applyAlignment="1" applyProtection="1">
      <alignment horizontal="center" vertical="center" wrapText="1"/>
      <protection locked="0"/>
    </xf>
    <xf numFmtId="0" fontId="38" fillId="0" borderId="65" xfId="9" applyFont="1" applyBorder="1" applyAlignment="1">
      <alignment horizontal="center" vertical="center" wrapText="1"/>
    </xf>
    <xf numFmtId="0" fontId="1" fillId="0" borderId="66" xfId="9" applyFont="1" applyBorder="1" applyAlignment="1">
      <alignment horizontal="left" vertical="center" wrapText="1" indent="1"/>
    </xf>
  </cellXfs>
  <cellStyles count="12">
    <cellStyle name="20 % - Accent3" xfId="4" builtinId="38"/>
    <cellStyle name="40 % - Accent3" xfId="5" builtinId="39"/>
    <cellStyle name="40 % - Accent4" xfId="8" builtinId="43"/>
    <cellStyle name="60 % - Accent3" xfId="6" builtinId="40"/>
    <cellStyle name="Accent4" xfId="7" builtinId="41"/>
    <cellStyle name="Lien hypertexte 2" xfId="10" xr:uid="{F7D7E12F-2E74-274D-860C-B7F1A96C126F}"/>
    <cellStyle name="Lien hypertexte 2 2" xfId="11" xr:uid="{9A652836-0A73-A34F-81A3-4F8F598FE0E4}"/>
    <cellStyle name="Milliers" xfId="1" builtinId="3"/>
    <cellStyle name="Normal" xfId="0" builtinId="0"/>
    <cellStyle name="Normal 2 2 2" xfId="9" xr:uid="{1EFE4D9E-1D8C-6C4F-8CB8-5F039EF67E2F}"/>
    <cellStyle name="Pourcentage" xfId="2" builtinId="5"/>
    <cellStyle name="Titre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8A4875E7-C78B-8F46-B185-18145CA174A3}"/>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0C04A732-777B-7142-AED2-68C4D170C28A}"/>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2C374B0E-D926-1942-B02E-B09228327355}"/>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5" name="Rectangle 4">
          <a:extLst>
            <a:ext uri="{FF2B5EF4-FFF2-40B4-BE49-F238E27FC236}">
              <a16:creationId xmlns:a16="http://schemas.microsoft.com/office/drawing/2014/main" id="{3FBB3AD3-B917-4743-8BD3-383F06334665}"/>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28158CED-D1DF-FA42-B443-2B14A7485B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Users/celiachevalier/Downloads/(De&#769;verouille&#769;)%20Matrice%20des%20competences%20R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co_parent/Documents/Produits/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Amortissement (anné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2A13-F4EF-B141-9F70-65F120B6EF55}">
  <sheetPr>
    <tabColor theme="3" tint="0.89999084444715716"/>
  </sheetPr>
  <dimension ref="A2:E15"/>
  <sheetViews>
    <sheetView showGridLines="0" tabSelected="1" zoomScaleNormal="100" workbookViewId="0">
      <selection activeCell="B6" sqref="B6"/>
    </sheetView>
  </sheetViews>
  <sheetFormatPr baseColWidth="10" defaultColWidth="10.83203125" defaultRowHeight="15"/>
  <cols>
    <col min="1" max="1" width="2.83203125" style="184" customWidth="1"/>
    <col min="2" max="2" width="40.83203125" style="184" customWidth="1"/>
    <col min="3" max="3" width="10.83203125" style="184" customWidth="1"/>
    <col min="4" max="4" width="20.83203125" style="184" customWidth="1"/>
    <col min="5" max="5" width="80.83203125" style="184" customWidth="1"/>
    <col min="6" max="16384" width="10.83203125" style="184"/>
  </cols>
  <sheetData>
    <row r="2" spans="1:5" ht="50" customHeight="1"/>
    <row r="3" spans="1:5" ht="50" customHeight="1"/>
    <row r="4" spans="1:5" ht="40" customHeight="1" thickBot="1"/>
    <row r="5" spans="1:5" ht="30" customHeight="1" thickBot="1">
      <c r="B5" s="185" t="s">
        <v>124</v>
      </c>
      <c r="D5" s="186" t="s">
        <v>125</v>
      </c>
      <c r="E5" s="187"/>
    </row>
    <row r="6" spans="1:5" ht="30" customHeight="1" thickBot="1">
      <c r="B6" s="188" t="s">
        <v>126</v>
      </c>
      <c r="D6" s="189" t="s">
        <v>127</v>
      </c>
      <c r="E6" s="190" t="s">
        <v>128</v>
      </c>
    </row>
    <row r="7" spans="1:5" ht="30" customHeight="1" thickBot="1">
      <c r="B7" s="191"/>
      <c r="D7" s="192"/>
      <c r="E7" s="193"/>
    </row>
    <row r="8" spans="1:5" ht="30" customHeight="1" thickBot="1">
      <c r="B8" s="185" t="s">
        <v>129</v>
      </c>
      <c r="D8" s="192"/>
      <c r="E8" s="193"/>
    </row>
    <row r="9" spans="1:5" ht="30" customHeight="1" thickBot="1">
      <c r="A9" s="194"/>
      <c r="B9" s="195" t="s">
        <v>126</v>
      </c>
      <c r="C9" s="196"/>
      <c r="D9" s="192"/>
      <c r="E9" s="193"/>
    </row>
    <row r="10" spans="1:5" ht="30" customHeight="1" thickBot="1">
      <c r="B10" s="191"/>
      <c r="D10" s="192"/>
      <c r="E10" s="193"/>
    </row>
    <row r="11" spans="1:5" ht="30" customHeight="1" thickBot="1">
      <c r="B11" s="185" t="s">
        <v>130</v>
      </c>
      <c r="D11" s="197"/>
      <c r="E11" s="198"/>
    </row>
    <row r="12" spans="1:5" ht="30" customHeight="1" thickBot="1">
      <c r="B12" s="188" t="s">
        <v>126</v>
      </c>
      <c r="C12" s="196"/>
      <c r="D12" s="199" t="s">
        <v>131</v>
      </c>
      <c r="E12" s="200" t="s">
        <v>132</v>
      </c>
    </row>
    <row r="13" spans="1:5" ht="30" customHeight="1" thickBot="1">
      <c r="B13" s="191"/>
      <c r="D13" s="197"/>
      <c r="E13" s="198"/>
    </row>
    <row r="14" spans="1:5" ht="30" customHeight="1" thickBot="1">
      <c r="B14" s="185" t="s">
        <v>133</v>
      </c>
      <c r="D14" s="199" t="s">
        <v>134</v>
      </c>
      <c r="E14" s="200" t="s">
        <v>135</v>
      </c>
    </row>
    <row r="15" spans="1:5" ht="30" customHeight="1" thickBot="1">
      <c r="B15" s="201" t="s">
        <v>136</v>
      </c>
      <c r="D15" s="202"/>
      <c r="E15" s="203"/>
    </row>
  </sheetData>
  <sheetProtection algorithmName="SHA-512" hashValue="mZsxPAi6cb91udaNcsjLWeCesm0xFOECopjs2sVzW+C3XAYt6bVhg4d+nwFIIzt298vhw4f7mmmel5jcQ1Gy/Q==" saltValue="VRZleU8PeSxghfkCNgfp8g==" spinCount="100000" sheet="1" selectLockedCells="1"/>
  <mergeCells count="7">
    <mergeCell ref="D5:E5"/>
    <mergeCell ref="D6:D11"/>
    <mergeCell ref="E6:E11"/>
    <mergeCell ref="D12:D13"/>
    <mergeCell ref="E12:E13"/>
    <mergeCell ref="D14:D15"/>
    <mergeCell ref="E14:E15"/>
  </mergeCells>
  <hyperlinks>
    <hyperlink ref="B6" r:id="rId1" tooltip="Découvrir le programme" xr:uid="{2A7CC678-9580-4E4B-9A1F-2908AD3AC0CA}"/>
    <hyperlink ref="B9" r:id="rId2" tooltip="Découvrir le programme" xr:uid="{63ECFD76-C0DF-9846-9321-ACEB97B9BFEF}"/>
    <hyperlink ref="B12" r:id="rId3" tooltip="Découvrir le programme" xr:uid="{DD7E08A9-3A37-404E-A7FF-206C9690CAE0}"/>
    <hyperlink ref="B15" r:id="rId4" tooltip="Découvrir les programmes" xr:uid="{E41F8352-7AD8-164C-9E22-B5397FF2F923}"/>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3E12-41FC-42A3-8146-F60A782CE930}">
  <dimension ref="A1:K127"/>
  <sheetViews>
    <sheetView showGridLines="0" zoomScaleNormal="100" workbookViewId="0">
      <pane ySplit="7" topLeftCell="A94" activePane="bottomLeft" state="frozen"/>
      <selection pane="bottomLeft" activeCell="I9" sqref="I9"/>
    </sheetView>
  </sheetViews>
  <sheetFormatPr baseColWidth="10" defaultColWidth="11.5" defaultRowHeight="15"/>
  <cols>
    <col min="1" max="1" width="3.83203125" customWidth="1"/>
    <col min="2" max="2" width="14" customWidth="1"/>
    <col min="3" max="3" width="20.5" customWidth="1"/>
    <col min="4" max="4" width="17.5" style="1" customWidth="1"/>
    <col min="5" max="5" width="14" style="1" customWidth="1"/>
    <col min="6" max="6" width="11.5" style="1"/>
    <col min="7" max="7" width="29.5" style="1" customWidth="1"/>
    <col min="8" max="8" width="14.33203125" style="2" customWidth="1"/>
    <col min="9" max="9" width="13.6640625" style="2" customWidth="1"/>
    <col min="10" max="10" width="15.5" customWidth="1"/>
    <col min="11" max="11" width="17.5" style="140" customWidth="1"/>
  </cols>
  <sheetData>
    <row r="1" spans="1:11" ht="36.75" customHeight="1">
      <c r="A1" s="174" t="s">
        <v>0</v>
      </c>
      <c r="B1" s="174"/>
      <c r="C1" s="174"/>
      <c r="D1" s="174"/>
      <c r="E1" s="174"/>
      <c r="F1" s="174"/>
      <c r="G1" s="174"/>
      <c r="H1" s="174"/>
      <c r="I1" s="174"/>
      <c r="J1" s="174"/>
      <c r="K1" s="174"/>
    </row>
    <row r="2" spans="1:11" ht="19">
      <c r="B2" s="3"/>
    </row>
    <row r="3" spans="1:11" ht="18">
      <c r="C3" s="175" t="s">
        <v>1</v>
      </c>
      <c r="D3" s="176"/>
      <c r="E3" s="176"/>
      <c r="F3" s="176"/>
      <c r="G3" s="176"/>
      <c r="H3" s="176"/>
      <c r="I3" s="176"/>
      <c r="J3" s="177"/>
    </row>
    <row r="4" spans="1:11">
      <c r="B4" s="4"/>
    </row>
    <row r="5" spans="1:11">
      <c r="B5" s="61" t="s">
        <v>2</v>
      </c>
      <c r="C5" s="5"/>
      <c r="D5" s="6"/>
      <c r="E5" s="58">
        <v>3</v>
      </c>
    </row>
    <row r="7" spans="1:11" ht="42">
      <c r="B7" s="7" t="s">
        <v>3</v>
      </c>
      <c r="C7" s="7" t="s">
        <v>4</v>
      </c>
      <c r="D7" s="8" t="s">
        <v>5</v>
      </c>
      <c r="E7" s="8" t="s">
        <v>6</v>
      </c>
      <c r="F7" s="8" t="s">
        <v>7</v>
      </c>
      <c r="G7" s="8" t="s">
        <v>8</v>
      </c>
      <c r="H7" s="95" t="s">
        <v>9</v>
      </c>
      <c r="I7" s="94" t="s">
        <v>10</v>
      </c>
    </row>
    <row r="8" spans="1:11">
      <c r="B8" s="9" t="s">
        <v>11</v>
      </c>
      <c r="C8" s="10"/>
      <c r="D8" s="11"/>
      <c r="E8" s="11"/>
      <c r="F8" s="11"/>
      <c r="G8" s="12" t="s">
        <v>12</v>
      </c>
      <c r="H8" s="13"/>
      <c r="I8" s="13"/>
    </row>
    <row r="9" spans="1:11">
      <c r="B9" s="62">
        <v>55</v>
      </c>
      <c r="C9" s="14" t="s">
        <v>13</v>
      </c>
      <c r="D9" s="15"/>
      <c r="E9" s="15"/>
      <c r="F9" s="16"/>
      <c r="G9" s="84">
        <v>17.5</v>
      </c>
      <c r="H9" s="96">
        <f>B9*G9</f>
        <v>962.5</v>
      </c>
      <c r="I9" s="97">
        <f>H9/$E$5</f>
        <v>320.83333333333331</v>
      </c>
    </row>
    <row r="10" spans="1:11">
      <c r="B10" s="9" t="s">
        <v>14</v>
      </c>
      <c r="E10" s="17"/>
      <c r="G10" s="18"/>
      <c r="H10" s="19"/>
      <c r="I10" s="19"/>
    </row>
    <row r="11" spans="1:11">
      <c r="B11" s="62">
        <v>0</v>
      </c>
      <c r="C11" s="14" t="s">
        <v>13</v>
      </c>
      <c r="D11" s="15"/>
      <c r="E11" s="15"/>
      <c r="F11" s="16"/>
      <c r="G11" s="84">
        <v>17.5</v>
      </c>
      <c r="H11" s="96">
        <f>B11*G11</f>
        <v>0</v>
      </c>
      <c r="I11" s="97">
        <f>H11/$E$5</f>
        <v>0</v>
      </c>
    </row>
    <row r="14" spans="1:11" ht="16.5" customHeight="1">
      <c r="B14" s="63" t="s">
        <v>15</v>
      </c>
      <c r="C14" s="59"/>
      <c r="D14" s="60"/>
      <c r="H14" s="19"/>
      <c r="I14" s="19"/>
    </row>
    <row r="15" spans="1:11">
      <c r="B15" s="20" t="s">
        <v>16</v>
      </c>
      <c r="E15" s="21"/>
      <c r="G15" s="22" t="s">
        <v>17</v>
      </c>
      <c r="H15" s="19"/>
      <c r="I15" s="19"/>
    </row>
    <row r="16" spans="1:11">
      <c r="B16" s="62"/>
      <c r="C16" s="23" t="s">
        <v>18</v>
      </c>
      <c r="D16" s="24">
        <v>10</v>
      </c>
      <c r="E16" s="24" t="s">
        <v>6</v>
      </c>
      <c r="F16" s="24">
        <f>B16*D16</f>
        <v>0</v>
      </c>
      <c r="G16" s="85">
        <v>0.22700000000000001</v>
      </c>
      <c r="H16" s="100">
        <f>G16*F16</f>
        <v>0</v>
      </c>
      <c r="I16" s="101">
        <f>H16/$E$5</f>
        <v>0</v>
      </c>
    </row>
    <row r="17" spans="1:9">
      <c r="A17" s="25" t="s">
        <v>19</v>
      </c>
      <c r="B17" s="62"/>
      <c r="C17" s="23" t="s">
        <v>6</v>
      </c>
      <c r="D17" s="24">
        <v>1</v>
      </c>
      <c r="E17" s="24" t="s">
        <v>6</v>
      </c>
      <c r="F17" s="24">
        <f>B17*D17</f>
        <v>0</v>
      </c>
      <c r="G17" s="85">
        <v>0.22700000000000001</v>
      </c>
      <c r="H17" s="98">
        <f>G17*F17</f>
        <v>0</v>
      </c>
      <c r="I17" s="99">
        <f>H17/$E$5</f>
        <v>0</v>
      </c>
    </row>
    <row r="18" spans="1:9">
      <c r="A18" s="26"/>
      <c r="B18" s="9" t="s">
        <v>20</v>
      </c>
      <c r="E18" s="15"/>
      <c r="G18" s="27"/>
      <c r="H18" s="19"/>
      <c r="I18" s="19"/>
    </row>
    <row r="19" spans="1:9">
      <c r="A19" s="26"/>
      <c r="B19" s="62">
        <v>300</v>
      </c>
      <c r="C19" s="23" t="s">
        <v>21</v>
      </c>
      <c r="D19" s="24">
        <v>4.5</v>
      </c>
      <c r="E19" s="24" t="s">
        <v>6</v>
      </c>
      <c r="F19" s="24">
        <f>B19*D19</f>
        <v>1350</v>
      </c>
      <c r="G19" s="85">
        <v>0.03</v>
      </c>
      <c r="H19" s="96">
        <f>G19*F19</f>
        <v>40.5</v>
      </c>
      <c r="I19" s="97">
        <f>H19/$E$5</f>
        <v>13.5</v>
      </c>
    </row>
    <row r="20" spans="1:9">
      <c r="A20" s="26"/>
      <c r="B20" s="9" t="s">
        <v>22</v>
      </c>
      <c r="E20" s="15"/>
      <c r="G20" s="27"/>
      <c r="H20" s="19"/>
      <c r="I20" s="19"/>
    </row>
    <row r="21" spans="1:9">
      <c r="A21" s="26"/>
      <c r="B21" s="62">
        <v>1200</v>
      </c>
      <c r="C21" s="23" t="s">
        <v>23</v>
      </c>
      <c r="D21" s="24">
        <v>11.9</v>
      </c>
      <c r="E21" s="24" t="s">
        <v>6</v>
      </c>
      <c r="F21" s="24">
        <f>B21*D21</f>
        <v>14280</v>
      </c>
      <c r="G21" s="85">
        <v>0.32400000000000001</v>
      </c>
      <c r="H21" s="102">
        <f>G21*F21</f>
        <v>4626.72</v>
      </c>
      <c r="I21" s="104">
        <f>H21/$E$5</f>
        <v>1542.24</v>
      </c>
    </row>
    <row r="22" spans="1:9">
      <c r="A22" s="25" t="s">
        <v>19</v>
      </c>
      <c r="B22" s="62"/>
      <c r="C22" s="23" t="s">
        <v>21</v>
      </c>
      <c r="D22" s="24">
        <v>12</v>
      </c>
      <c r="E22" s="24" t="s">
        <v>6</v>
      </c>
      <c r="F22" s="24">
        <f>B22*D22</f>
        <v>0</v>
      </c>
      <c r="G22" s="85">
        <v>0.32400000000000001</v>
      </c>
      <c r="H22" s="103">
        <f>G22*F22</f>
        <v>0</v>
      </c>
      <c r="I22" s="105">
        <f>H22/$E$5</f>
        <v>0</v>
      </c>
    </row>
    <row r="23" spans="1:9">
      <c r="A23" s="26"/>
      <c r="B23" s="9" t="s">
        <v>24</v>
      </c>
      <c r="E23" s="15"/>
      <c r="G23" s="27"/>
      <c r="H23" s="19"/>
      <c r="I23" s="19"/>
    </row>
    <row r="24" spans="1:9">
      <c r="B24" s="62"/>
      <c r="C24" s="23" t="s">
        <v>6</v>
      </c>
      <c r="D24" s="24">
        <v>1</v>
      </c>
      <c r="E24" s="24" t="s">
        <v>6</v>
      </c>
      <c r="F24" s="24">
        <f>B24*D24</f>
        <v>0</v>
      </c>
      <c r="G24" s="85">
        <v>0.01</v>
      </c>
      <c r="H24" s="96">
        <f>G24*F24</f>
        <v>0</v>
      </c>
      <c r="I24" s="97">
        <f>H24/$E$5</f>
        <v>0</v>
      </c>
    </row>
    <row r="25" spans="1:9">
      <c r="B25" s="9" t="s">
        <v>25</v>
      </c>
      <c r="E25" s="15"/>
      <c r="G25" s="27"/>
      <c r="H25" s="19"/>
      <c r="I25" s="19"/>
    </row>
    <row r="26" spans="1:9">
      <c r="B26" s="62"/>
      <c r="C26" s="23" t="s">
        <v>6</v>
      </c>
      <c r="D26" s="24">
        <v>1</v>
      </c>
      <c r="E26" s="24" t="s">
        <v>6</v>
      </c>
      <c r="F26" s="24">
        <f>B26*D26</f>
        <v>0</v>
      </c>
      <c r="G26" s="85">
        <v>4.9000000000000002E-2</v>
      </c>
      <c r="H26" s="96">
        <f>G26*F26</f>
        <v>0</v>
      </c>
      <c r="I26" s="97">
        <f>H26/$E$5</f>
        <v>0</v>
      </c>
    </row>
    <row r="27" spans="1:9">
      <c r="B27" s="9" t="s">
        <v>26</v>
      </c>
      <c r="E27" s="15"/>
      <c r="G27" s="27"/>
      <c r="H27" s="19"/>
      <c r="I27" s="19"/>
    </row>
    <row r="28" spans="1:9">
      <c r="B28" s="62">
        <v>20</v>
      </c>
      <c r="C28" s="23" t="s">
        <v>21</v>
      </c>
      <c r="D28" s="24">
        <v>12.7</v>
      </c>
      <c r="E28" s="24" t="s">
        <v>6</v>
      </c>
      <c r="F28" s="24">
        <f>B28*D28</f>
        <v>254</v>
      </c>
      <c r="G28" s="85">
        <v>0.27200000000000002</v>
      </c>
      <c r="H28" s="96">
        <f>G28*F28</f>
        <v>69.088000000000008</v>
      </c>
      <c r="I28" s="97">
        <f>H28/$E$5</f>
        <v>23.029333333333337</v>
      </c>
    </row>
    <row r="31" spans="1:9" ht="19">
      <c r="B31" s="63" t="s">
        <v>27</v>
      </c>
      <c r="H31" s="19"/>
      <c r="I31" s="19"/>
    </row>
    <row r="33" spans="2:9">
      <c r="B33" s="28" t="s">
        <v>105</v>
      </c>
      <c r="H33" s="19"/>
      <c r="I33" s="19"/>
    </row>
    <row r="34" spans="2:9">
      <c r="D34" s="29" t="s">
        <v>28</v>
      </c>
      <c r="H34" s="19"/>
      <c r="I34" s="19"/>
    </row>
    <row r="35" spans="2:9">
      <c r="C35" s="23" t="s">
        <v>29</v>
      </c>
      <c r="D35" s="64">
        <v>1E-3</v>
      </c>
      <c r="E35" s="24" t="s">
        <v>6</v>
      </c>
      <c r="F35" s="24">
        <f t="shared" ref="F35:F44" si="0">D35*$B$51</f>
        <v>6</v>
      </c>
      <c r="G35" s="85">
        <v>1.0580000000000001</v>
      </c>
      <c r="H35" s="107">
        <f t="shared" ref="H35:H44" si="1">G35*F35</f>
        <v>6.3480000000000008</v>
      </c>
      <c r="I35" s="19"/>
    </row>
    <row r="36" spans="2:9">
      <c r="C36" s="23" t="s">
        <v>30</v>
      </c>
      <c r="D36" s="64">
        <v>3.0000000000000001E-3</v>
      </c>
      <c r="E36" s="24" t="s">
        <v>6</v>
      </c>
      <c r="F36" s="24">
        <f t="shared" si="0"/>
        <v>18</v>
      </c>
      <c r="G36" s="85">
        <v>0.75</v>
      </c>
      <c r="H36" s="108">
        <f t="shared" si="1"/>
        <v>13.5</v>
      </c>
      <c r="I36" s="19"/>
    </row>
    <row r="37" spans="2:9">
      <c r="C37" s="23" t="s">
        <v>16</v>
      </c>
      <c r="D37" s="64">
        <v>3.2000000000000001E-2</v>
      </c>
      <c r="E37" s="24" t="s">
        <v>6</v>
      </c>
      <c r="F37" s="24">
        <f t="shared" si="0"/>
        <v>192</v>
      </c>
      <c r="G37" s="85">
        <v>0.443</v>
      </c>
      <c r="H37" s="109">
        <f t="shared" si="1"/>
        <v>85.055999999999997</v>
      </c>
      <c r="I37" s="19"/>
    </row>
    <row r="38" spans="2:9">
      <c r="C38" s="23" t="s">
        <v>31</v>
      </c>
      <c r="D38" s="64">
        <v>0.67400000000000004</v>
      </c>
      <c r="E38" s="24" t="s">
        <v>6</v>
      </c>
      <c r="F38" s="24">
        <f t="shared" si="0"/>
        <v>4044.0000000000005</v>
      </c>
      <c r="G38" s="85">
        <v>4.4999999999999998E-2</v>
      </c>
      <c r="H38" s="109">
        <f t="shared" si="1"/>
        <v>181.98000000000002</v>
      </c>
      <c r="I38" s="19"/>
    </row>
    <row r="39" spans="2:9">
      <c r="C39" s="23" t="s">
        <v>32</v>
      </c>
      <c r="D39" s="64">
        <v>0.13900000000000001</v>
      </c>
      <c r="E39" s="24" t="s">
        <v>6</v>
      </c>
      <c r="F39" s="24">
        <f t="shared" si="0"/>
        <v>834.00000000000011</v>
      </c>
      <c r="G39" s="85">
        <v>0.01</v>
      </c>
      <c r="H39" s="109">
        <f t="shared" si="1"/>
        <v>8.3400000000000016</v>
      </c>
      <c r="I39" s="19"/>
    </row>
    <row r="40" spans="2:9">
      <c r="C40" s="23" t="s">
        <v>24</v>
      </c>
      <c r="D40" s="64">
        <v>4.5999999999999999E-2</v>
      </c>
      <c r="E40" s="24" t="s">
        <v>6</v>
      </c>
      <c r="F40" s="24">
        <f t="shared" si="0"/>
        <v>276</v>
      </c>
      <c r="G40" s="85">
        <v>0.05</v>
      </c>
      <c r="H40" s="110">
        <f t="shared" si="1"/>
        <v>13.8</v>
      </c>
      <c r="I40" s="19"/>
    </row>
    <row r="41" spans="2:9">
      <c r="C41" s="23" t="s">
        <v>33</v>
      </c>
      <c r="D41" s="64">
        <v>8.6999999999999994E-2</v>
      </c>
      <c r="E41" s="24" t="s">
        <v>6</v>
      </c>
      <c r="F41" s="24">
        <f t="shared" si="0"/>
        <v>522</v>
      </c>
      <c r="G41" s="85">
        <v>0.01</v>
      </c>
      <c r="H41" s="108">
        <f t="shared" si="1"/>
        <v>5.22</v>
      </c>
      <c r="I41" s="19"/>
    </row>
    <row r="42" spans="2:9">
      <c r="C42" s="23" t="s">
        <v>34</v>
      </c>
      <c r="D42" s="64">
        <v>1E-3</v>
      </c>
      <c r="E42" s="24" t="s">
        <v>6</v>
      </c>
      <c r="F42" s="24">
        <f t="shared" si="0"/>
        <v>6</v>
      </c>
      <c r="G42" s="85">
        <v>3.7999999999999999E-2</v>
      </c>
      <c r="H42" s="109">
        <f t="shared" si="1"/>
        <v>0.22799999999999998</v>
      </c>
      <c r="I42" s="19"/>
    </row>
    <row r="43" spans="2:9">
      <c r="C43" s="23" t="s">
        <v>35</v>
      </c>
      <c r="D43" s="64">
        <v>6.0000000000000001E-3</v>
      </c>
      <c r="E43" s="24" t="s">
        <v>6</v>
      </c>
      <c r="F43" s="24">
        <f t="shared" si="0"/>
        <v>36</v>
      </c>
      <c r="G43" s="85">
        <v>3.2000000000000001E-2</v>
      </c>
      <c r="H43" s="110">
        <f t="shared" si="1"/>
        <v>1.1520000000000001</v>
      </c>
      <c r="I43" s="19"/>
    </row>
    <row r="44" spans="2:9">
      <c r="C44" s="23" t="s">
        <v>36</v>
      </c>
      <c r="D44" s="64">
        <v>1.0999999999999999E-2</v>
      </c>
      <c r="E44" s="24" t="s">
        <v>6</v>
      </c>
      <c r="F44" s="24">
        <f t="shared" si="0"/>
        <v>66</v>
      </c>
      <c r="G44" s="85">
        <v>3.2000000000000001E-2</v>
      </c>
      <c r="H44" s="106">
        <f t="shared" si="1"/>
        <v>2.1120000000000001</v>
      </c>
      <c r="I44" s="19"/>
    </row>
    <row r="45" spans="2:9" ht="34.5" customHeight="1">
      <c r="C45" s="65" t="s">
        <v>37</v>
      </c>
      <c r="D45" s="66">
        <f>SUM(D35:D44)</f>
        <v>1</v>
      </c>
      <c r="E45" s="30"/>
      <c r="H45" s="19"/>
      <c r="I45" s="19"/>
    </row>
    <row r="46" spans="2:9">
      <c r="H46" s="31"/>
      <c r="I46" s="31"/>
    </row>
    <row r="47" spans="2:9">
      <c r="C47" s="172" t="s">
        <v>38</v>
      </c>
      <c r="D47" s="172"/>
      <c r="E47" s="172"/>
      <c r="F47" s="173"/>
      <c r="G47" s="171">
        <f>($D35*G35)+($D36*G36)+($D37*G37)+($D38*G38)+($D39*G39)+($D40*G40)+($D41*G41)+($D42*G42)+($D43*G43)+($D44*G44)</f>
        <v>5.2955999999999996E-2</v>
      </c>
    </row>
    <row r="49" spans="2:9" ht="16">
      <c r="B49" s="67" t="s">
        <v>39</v>
      </c>
      <c r="C49" s="59"/>
      <c r="D49" s="60"/>
      <c r="E49" s="60"/>
      <c r="F49" s="68"/>
      <c r="H49" s="19"/>
      <c r="I49" s="19"/>
    </row>
    <row r="51" spans="2:9" ht="32.25" customHeight="1">
      <c r="B51" s="62">
        <v>6000</v>
      </c>
      <c r="C51" s="14" t="s">
        <v>6</v>
      </c>
      <c r="D51" s="15"/>
      <c r="E51" s="15"/>
      <c r="F51" s="16"/>
      <c r="G51" s="85">
        <f>G47</f>
        <v>5.2955999999999996E-2</v>
      </c>
      <c r="H51" s="112">
        <f>G51*B51</f>
        <v>317.73599999999999</v>
      </c>
      <c r="I51" s="111">
        <f>H51/$E$5</f>
        <v>105.91199999999999</v>
      </c>
    </row>
    <row r="53" spans="2:9" ht="19">
      <c r="B53" s="70" t="s">
        <v>40</v>
      </c>
      <c r="G53" s="22" t="s">
        <v>41</v>
      </c>
      <c r="H53" s="19"/>
      <c r="I53" s="19"/>
    </row>
    <row r="54" spans="2:9">
      <c r="B54" s="62">
        <v>1</v>
      </c>
      <c r="C54" s="23" t="s">
        <v>42</v>
      </c>
      <c r="D54" s="33"/>
      <c r="E54" s="15"/>
      <c r="F54" s="16"/>
      <c r="G54" s="86">
        <v>7000</v>
      </c>
      <c r="H54" s="93">
        <f>IF(ISERROR(B54*G54/B55),0,B54*G54/B55)</f>
        <v>875</v>
      </c>
      <c r="I54" s="34"/>
    </row>
    <row r="55" spans="2:9">
      <c r="B55" s="62">
        <v>8</v>
      </c>
      <c r="C55" s="23" t="s">
        <v>43</v>
      </c>
      <c r="D55" s="15"/>
      <c r="E55" s="35"/>
      <c r="F55" s="36"/>
      <c r="G55" s="36"/>
      <c r="H55" s="37"/>
      <c r="I55" s="38"/>
    </row>
    <row r="56" spans="2:9" ht="30.75" customHeight="1">
      <c r="B56" s="77">
        <v>20000</v>
      </c>
      <c r="C56" s="14" t="s">
        <v>44</v>
      </c>
      <c r="D56" s="15"/>
      <c r="E56" s="39"/>
      <c r="F56" s="36"/>
      <c r="G56" s="32" t="s">
        <v>45</v>
      </c>
      <c r="H56" s="37"/>
      <c r="I56" s="38"/>
    </row>
    <row r="57" spans="2:9">
      <c r="B57" s="78">
        <v>5</v>
      </c>
      <c r="C57" s="23" t="s">
        <v>46</v>
      </c>
      <c r="D57" s="15"/>
      <c r="E57" s="40"/>
      <c r="F57" s="40"/>
      <c r="G57" s="87">
        <v>2.9</v>
      </c>
      <c r="H57" s="93">
        <f>B57*B56/100*G57</f>
        <v>2900</v>
      </c>
      <c r="I57" s="41"/>
    </row>
    <row r="58" spans="2:9">
      <c r="B58" s="79">
        <v>2</v>
      </c>
      <c r="C58" s="71" t="s">
        <v>47</v>
      </c>
      <c r="D58" s="17"/>
      <c r="E58" s="72"/>
      <c r="F58" s="72"/>
      <c r="G58" s="73"/>
      <c r="H58" s="43"/>
      <c r="I58" s="93">
        <f>IF(ISERROR((H57+H54)/B58),0,(H57+H54)/B58)</f>
        <v>1887.5</v>
      </c>
    </row>
    <row r="59" spans="2:9">
      <c r="B59" s="74"/>
      <c r="C59" s="74"/>
      <c r="D59" s="17"/>
      <c r="E59" s="17"/>
      <c r="F59" s="17"/>
      <c r="G59" s="17"/>
    </row>
    <row r="60" spans="2:9" ht="19">
      <c r="B60" s="70" t="s">
        <v>48</v>
      </c>
      <c r="C60" s="44"/>
      <c r="D60" s="45"/>
      <c r="E60" s="46"/>
      <c r="F60" s="47"/>
      <c r="G60" s="22" t="s">
        <v>49</v>
      </c>
      <c r="H60" s="48"/>
      <c r="I60" s="38"/>
    </row>
    <row r="61" spans="2:9" ht="29.25" customHeight="1">
      <c r="B61" s="62"/>
      <c r="C61" s="23" t="s">
        <v>42</v>
      </c>
      <c r="D61" s="33"/>
      <c r="E61" s="15"/>
      <c r="F61" s="16"/>
      <c r="G61" s="86">
        <v>12000</v>
      </c>
      <c r="H61" s="93">
        <f>IF(ISERROR(B61*G61/B62),0,B61*G61/B62)</f>
        <v>0</v>
      </c>
      <c r="I61" s="34"/>
    </row>
    <row r="62" spans="2:9">
      <c r="B62" s="62"/>
      <c r="C62" s="23" t="s">
        <v>43</v>
      </c>
      <c r="D62" s="15"/>
      <c r="E62" s="35"/>
      <c r="F62" s="36"/>
      <c r="G62" s="32" t="s">
        <v>50</v>
      </c>
      <c r="H62" s="37"/>
      <c r="I62" s="38"/>
    </row>
    <row r="63" spans="2:9">
      <c r="B63" s="77"/>
      <c r="C63" s="14" t="s">
        <v>44</v>
      </c>
      <c r="D63" s="15"/>
      <c r="E63" s="39"/>
      <c r="F63" s="36"/>
      <c r="G63" s="85">
        <v>0.02</v>
      </c>
      <c r="H63" s="93">
        <f>B63*G63</f>
        <v>0</v>
      </c>
      <c r="I63" s="38"/>
    </row>
    <row r="64" spans="2:9" ht="33" customHeight="1">
      <c r="B64" s="79"/>
      <c r="C64" s="71" t="s">
        <v>47</v>
      </c>
      <c r="D64" s="17"/>
      <c r="E64" s="72"/>
      <c r="F64" s="72"/>
      <c r="G64" s="73"/>
      <c r="H64" s="75"/>
      <c r="I64" s="93">
        <f>IF(ISERROR((H63+H61)/B64),0,(H63+H61)/B64)</f>
        <v>0</v>
      </c>
    </row>
    <row r="65" spans="1:9">
      <c r="B65" s="74"/>
      <c r="C65" s="74"/>
      <c r="D65" s="17"/>
      <c r="E65" s="17"/>
      <c r="F65" s="17"/>
      <c r="G65" s="17"/>
      <c r="H65" s="76"/>
    </row>
    <row r="66" spans="1:9" ht="19">
      <c r="B66" s="70" t="s">
        <v>51</v>
      </c>
      <c r="C66" s="44"/>
      <c r="D66" s="45"/>
      <c r="E66" s="46"/>
      <c r="F66" s="47"/>
      <c r="G66" s="22" t="s">
        <v>41</v>
      </c>
      <c r="H66" s="48"/>
      <c r="I66" s="38"/>
    </row>
    <row r="67" spans="1:9" ht="39.75" customHeight="1">
      <c r="B67" s="62"/>
      <c r="C67" s="23" t="s">
        <v>42</v>
      </c>
      <c r="D67" s="33"/>
      <c r="E67" s="15"/>
      <c r="F67" s="16"/>
      <c r="G67" s="86">
        <v>3600</v>
      </c>
      <c r="H67" s="93">
        <f>IF(ISERROR(B67*G67/B68),0,B67*G67/B68)</f>
        <v>0</v>
      </c>
      <c r="I67" s="34"/>
    </row>
    <row r="68" spans="1:9">
      <c r="B68" s="62"/>
      <c r="C68" s="23" t="s">
        <v>43</v>
      </c>
      <c r="D68" s="15"/>
      <c r="E68" s="35"/>
      <c r="F68" s="36"/>
      <c r="G68" s="32" t="s">
        <v>52</v>
      </c>
      <c r="H68" s="37"/>
      <c r="I68" s="38"/>
    </row>
    <row r="69" spans="1:9" ht="37.5" customHeight="1">
      <c r="B69" s="77"/>
      <c r="C69" s="14" t="s">
        <v>53</v>
      </c>
      <c r="D69" s="15"/>
      <c r="E69" s="39"/>
      <c r="F69" s="36"/>
      <c r="G69" s="85">
        <v>0.20399999999999999</v>
      </c>
      <c r="H69" s="93">
        <f>B69*G69</f>
        <v>0</v>
      </c>
      <c r="I69" s="38"/>
    </row>
    <row r="70" spans="1:9">
      <c r="B70" s="79"/>
      <c r="C70" s="71" t="s">
        <v>47</v>
      </c>
      <c r="D70" s="17"/>
      <c r="E70" s="40"/>
      <c r="F70" s="40"/>
      <c r="G70" s="42"/>
      <c r="H70" s="43"/>
      <c r="I70" s="93">
        <f>IF(ISERROR((H69+H67)/B70),0,(H69+H67)/B70)</f>
        <v>0</v>
      </c>
    </row>
    <row r="71" spans="1:9">
      <c r="B71" s="74"/>
      <c r="C71" s="74"/>
      <c r="D71" s="17"/>
    </row>
    <row r="72" spans="1:9" ht="24" customHeight="1">
      <c r="A72" s="25"/>
      <c r="B72" s="70" t="s">
        <v>54</v>
      </c>
      <c r="D72" s="21"/>
      <c r="H72" s="19"/>
      <c r="I72" s="19"/>
    </row>
    <row r="73" spans="1:9">
      <c r="A73" s="25" t="s">
        <v>19</v>
      </c>
      <c r="B73" s="62">
        <v>3500</v>
      </c>
      <c r="C73" s="23" t="s">
        <v>55</v>
      </c>
      <c r="D73" s="24">
        <v>0.625</v>
      </c>
      <c r="E73" s="24" t="s">
        <v>6</v>
      </c>
      <c r="F73" s="24">
        <f>B73*D73</f>
        <v>2187.5</v>
      </c>
      <c r="G73" s="80">
        <f>3*0.24</f>
        <v>0.72</v>
      </c>
      <c r="H73" s="115">
        <f>G73*F73</f>
        <v>1575</v>
      </c>
      <c r="I73" s="116">
        <f>H73</f>
        <v>1575</v>
      </c>
    </row>
    <row r="74" spans="1:9">
      <c r="B74" s="79"/>
      <c r="C74" s="69" t="s">
        <v>56</v>
      </c>
      <c r="D74" s="17"/>
      <c r="E74" s="15"/>
      <c r="F74" s="16"/>
      <c r="G74" s="80">
        <v>300</v>
      </c>
      <c r="H74" s="113">
        <f>G74*B74</f>
        <v>0</v>
      </c>
      <c r="I74" s="114">
        <f>H74</f>
        <v>0</v>
      </c>
    </row>
    <row r="75" spans="1:9">
      <c r="B75" s="74"/>
      <c r="C75" s="74"/>
      <c r="D75" s="17"/>
    </row>
    <row r="76" spans="1:9" ht="19">
      <c r="B76" s="70" t="s">
        <v>57</v>
      </c>
      <c r="D76" s="21"/>
      <c r="G76" s="49" t="s">
        <v>58</v>
      </c>
      <c r="H76" s="19"/>
      <c r="I76" s="19"/>
    </row>
    <row r="77" spans="1:9">
      <c r="A77" s="25" t="s">
        <v>19</v>
      </c>
      <c r="B77" s="62"/>
      <c r="C77" s="23" t="s">
        <v>55</v>
      </c>
      <c r="D77" s="24">
        <v>0.28400000000000003</v>
      </c>
      <c r="E77" s="24" t="s">
        <v>6</v>
      </c>
      <c r="F77" s="24">
        <f>B77*D77</f>
        <v>0</v>
      </c>
      <c r="G77" s="80">
        <v>0.25</v>
      </c>
      <c r="H77" s="115">
        <f>G77*F77</f>
        <v>0</v>
      </c>
      <c r="I77" s="116">
        <f>H77</f>
        <v>0</v>
      </c>
    </row>
    <row r="78" spans="1:9">
      <c r="B78" s="79">
        <v>50</v>
      </c>
      <c r="C78" s="69" t="s">
        <v>59</v>
      </c>
      <c r="D78" s="17"/>
      <c r="E78" s="15"/>
      <c r="F78" s="16"/>
      <c r="G78" s="80">
        <v>1.99</v>
      </c>
      <c r="H78" s="113">
        <f>G78*B78</f>
        <v>99.5</v>
      </c>
      <c r="I78" s="114">
        <f>H78</f>
        <v>99.5</v>
      </c>
    </row>
    <row r="79" spans="1:9">
      <c r="B79" s="74"/>
      <c r="C79" s="74"/>
      <c r="D79" s="17"/>
    </row>
    <row r="80" spans="1:9" ht="19">
      <c r="B80" s="70" t="s">
        <v>60</v>
      </c>
      <c r="D80" s="21"/>
      <c r="G80" s="49" t="s">
        <v>58</v>
      </c>
      <c r="H80" s="19"/>
      <c r="I80" s="19"/>
    </row>
    <row r="81" spans="2:9">
      <c r="B81" s="79">
        <v>2000</v>
      </c>
      <c r="C81" s="69" t="s">
        <v>55</v>
      </c>
      <c r="D81" s="17"/>
      <c r="E81" s="15"/>
      <c r="F81" s="16"/>
      <c r="G81" s="80">
        <v>5.5999999999999999E-3</v>
      </c>
      <c r="H81" s="96">
        <f>G81*B81</f>
        <v>11.2</v>
      </c>
      <c r="I81" s="97">
        <f>H81</f>
        <v>11.2</v>
      </c>
    </row>
    <row r="82" spans="2:9" ht="27" customHeight="1">
      <c r="B82" s="74"/>
      <c r="C82" s="74"/>
      <c r="D82" s="17"/>
    </row>
    <row r="83" spans="2:9" ht="19">
      <c r="B83" s="70" t="s">
        <v>61</v>
      </c>
      <c r="D83" s="21"/>
      <c r="G83" s="49"/>
      <c r="H83" s="19"/>
      <c r="I83" s="19"/>
    </row>
    <row r="84" spans="2:9">
      <c r="B84" s="80">
        <f>1.3*5*280</f>
        <v>1820</v>
      </c>
      <c r="C84" s="14" t="s">
        <v>62</v>
      </c>
      <c r="D84" s="15"/>
      <c r="E84" s="15"/>
      <c r="F84" s="16"/>
      <c r="G84" s="80">
        <v>0.17</v>
      </c>
      <c r="H84" s="96">
        <f>G84*B84</f>
        <v>309.40000000000003</v>
      </c>
      <c r="I84" s="97">
        <f>H84</f>
        <v>309.40000000000003</v>
      </c>
    </row>
    <row r="85" spans="2:9">
      <c r="G85" s="49" t="s">
        <v>63</v>
      </c>
      <c r="H85" s="19"/>
      <c r="I85" s="19"/>
    </row>
    <row r="86" spans="2:9" ht="19">
      <c r="B86" s="83" t="s">
        <v>64</v>
      </c>
      <c r="G86" s="49"/>
      <c r="H86" s="19"/>
      <c r="I86" s="19"/>
    </row>
    <row r="87" spans="2:9" ht="30.75" customHeight="1">
      <c r="B87" s="20" t="s">
        <v>65</v>
      </c>
      <c r="G87" s="50" t="s">
        <v>66</v>
      </c>
      <c r="H87" s="19"/>
      <c r="I87" s="19"/>
    </row>
    <row r="88" spans="2:9">
      <c r="B88" s="62">
        <v>5</v>
      </c>
      <c r="C88" s="14" t="s">
        <v>67</v>
      </c>
      <c r="D88" s="15"/>
      <c r="E88" s="15"/>
      <c r="F88" s="16"/>
      <c r="G88" s="80">
        <v>0.51</v>
      </c>
      <c r="H88" s="115">
        <f>B88*G88*52</f>
        <v>132.6</v>
      </c>
      <c r="I88" s="116">
        <f>H88</f>
        <v>132.6</v>
      </c>
    </row>
    <row r="89" spans="2:9">
      <c r="B89" s="62">
        <v>7</v>
      </c>
      <c r="C89" s="14" t="s">
        <v>68</v>
      </c>
      <c r="D89" s="15"/>
      <c r="E89" s="15"/>
      <c r="F89" s="16"/>
      <c r="G89" s="80">
        <v>6.29</v>
      </c>
      <c r="H89" s="117">
        <f t="shared" ref="H89:H90" si="2">B89*G89*52</f>
        <v>2289.56</v>
      </c>
      <c r="I89" s="118">
        <f t="shared" ref="I89:I90" si="3">H89</f>
        <v>2289.56</v>
      </c>
    </row>
    <row r="90" spans="2:9" ht="33" customHeight="1">
      <c r="B90" s="62">
        <v>9</v>
      </c>
      <c r="C90" s="14" t="s">
        <v>69</v>
      </c>
      <c r="D90" s="15"/>
      <c r="E90" s="15"/>
      <c r="F90" s="16"/>
      <c r="G90" s="80">
        <v>1.35</v>
      </c>
      <c r="H90" s="113">
        <f t="shared" si="2"/>
        <v>631.80000000000007</v>
      </c>
      <c r="I90" s="114">
        <f t="shared" si="3"/>
        <v>631.80000000000007</v>
      </c>
    </row>
    <row r="91" spans="2:9">
      <c r="B91" s="20" t="s">
        <v>70</v>
      </c>
      <c r="G91" s="50" t="s">
        <v>71</v>
      </c>
      <c r="H91" s="51"/>
      <c r="I91" s="51"/>
    </row>
    <row r="92" spans="2:9">
      <c r="B92" s="62">
        <v>2</v>
      </c>
      <c r="C92" s="14" t="s">
        <v>72</v>
      </c>
      <c r="D92" s="15"/>
      <c r="E92" s="15"/>
      <c r="F92" s="16"/>
      <c r="G92" s="80">
        <v>2</v>
      </c>
      <c r="H92" s="115">
        <f t="shared" ref="H92:H93" si="4">B92*G92*52</f>
        <v>208</v>
      </c>
      <c r="I92" s="116">
        <f t="shared" ref="I92:I93" si="5">H92</f>
        <v>208</v>
      </c>
    </row>
    <row r="93" spans="2:9">
      <c r="B93" s="62">
        <v>8</v>
      </c>
      <c r="C93" s="14" t="s">
        <v>73</v>
      </c>
      <c r="D93" s="15"/>
      <c r="E93" s="15"/>
      <c r="F93" s="16"/>
      <c r="G93" s="80">
        <v>1.0900000000000001</v>
      </c>
      <c r="H93" s="98">
        <f t="shared" si="4"/>
        <v>453.44000000000005</v>
      </c>
      <c r="I93" s="105">
        <f t="shared" si="5"/>
        <v>453.44000000000005</v>
      </c>
    </row>
    <row r="94" spans="2:9">
      <c r="B94" s="20" t="s">
        <v>74</v>
      </c>
      <c r="G94" s="50" t="s">
        <v>75</v>
      </c>
      <c r="H94" s="19"/>
      <c r="I94" s="19"/>
    </row>
    <row r="95" spans="2:9">
      <c r="B95" s="62">
        <v>20</v>
      </c>
      <c r="C95" s="14" t="s">
        <v>76</v>
      </c>
      <c r="D95" s="15"/>
      <c r="E95" s="15"/>
      <c r="F95" s="16"/>
      <c r="G95" s="80">
        <v>2.8</v>
      </c>
      <c r="H95" s="96">
        <f>B95*G95</f>
        <v>56</v>
      </c>
      <c r="I95" s="119">
        <f>H95/$E$5</f>
        <v>18.666666666666668</v>
      </c>
    </row>
    <row r="97" spans="1:11" ht="19">
      <c r="B97" s="83" t="s">
        <v>77</v>
      </c>
      <c r="G97" s="50" t="s">
        <v>78</v>
      </c>
      <c r="H97" s="19"/>
      <c r="I97" s="19"/>
    </row>
    <row r="98" spans="1:11">
      <c r="B98" s="62">
        <v>5</v>
      </c>
      <c r="C98" s="14" t="s">
        <v>79</v>
      </c>
      <c r="D98" s="15"/>
      <c r="E98" s="15"/>
      <c r="F98" s="15"/>
      <c r="G98" s="80">
        <v>150</v>
      </c>
      <c r="H98" s="96">
        <f>IF(ISERROR(G98*B98/B99),0,G98*B98/B99)</f>
        <v>187.5</v>
      </c>
      <c r="I98" s="97">
        <f>H98/E5</f>
        <v>62.5</v>
      </c>
    </row>
    <row r="99" spans="1:11">
      <c r="B99" s="62">
        <v>4</v>
      </c>
      <c r="C99" s="14" t="s">
        <v>80</v>
      </c>
      <c r="D99" s="15"/>
      <c r="E99" s="15"/>
      <c r="F99" s="15"/>
      <c r="G99" s="15"/>
      <c r="H99" s="51"/>
      <c r="I99" s="52"/>
    </row>
    <row r="100" spans="1:11">
      <c r="B100" s="62">
        <v>2</v>
      </c>
      <c r="C100" s="14" t="s">
        <v>81</v>
      </c>
      <c r="D100" s="15"/>
      <c r="E100" s="15"/>
      <c r="F100" s="15"/>
      <c r="G100" s="80">
        <v>0.01</v>
      </c>
      <c r="H100" s="123">
        <f>G100*B100*365</f>
        <v>7.3</v>
      </c>
      <c r="I100" s="121">
        <f>H100</f>
        <v>7.3</v>
      </c>
    </row>
    <row r="101" spans="1:11">
      <c r="B101" s="62">
        <v>0.3</v>
      </c>
      <c r="C101" s="14" t="s">
        <v>82</v>
      </c>
      <c r="D101" s="15"/>
      <c r="E101" s="15"/>
      <c r="F101" s="15"/>
      <c r="G101" s="80">
        <v>0.1</v>
      </c>
      <c r="H101" s="124">
        <f>G101*B101*365</f>
        <v>10.95</v>
      </c>
      <c r="I101" s="122">
        <f>H101</f>
        <v>10.95</v>
      </c>
    </row>
    <row r="103" spans="1:11" ht="19">
      <c r="B103" s="83" t="s">
        <v>83</v>
      </c>
      <c r="G103" s="49" t="s">
        <v>58</v>
      </c>
      <c r="H103" s="19"/>
      <c r="I103" s="19"/>
    </row>
    <row r="104" spans="1:11">
      <c r="B104" s="62">
        <v>1000</v>
      </c>
      <c r="C104" s="14" t="s">
        <v>84</v>
      </c>
      <c r="D104" s="15"/>
      <c r="E104" s="15"/>
      <c r="F104" s="15"/>
      <c r="G104" s="80">
        <v>0.3</v>
      </c>
      <c r="H104" s="127">
        <f>G104*B104</f>
        <v>300</v>
      </c>
      <c r="I104" s="128">
        <f>H104</f>
        <v>300</v>
      </c>
    </row>
    <row r="105" spans="1:11">
      <c r="B105" s="62">
        <v>500</v>
      </c>
      <c r="C105" s="14" t="s">
        <v>85</v>
      </c>
      <c r="D105" s="15"/>
      <c r="E105" s="15"/>
      <c r="F105" s="15"/>
      <c r="G105" s="80">
        <v>7.0000000000000007E-2</v>
      </c>
      <c r="H105" s="125">
        <f>G105*B105</f>
        <v>35</v>
      </c>
      <c r="I105" s="126">
        <f>H105</f>
        <v>35</v>
      </c>
    </row>
    <row r="107" spans="1:11" ht="24" customHeight="1">
      <c r="B107" s="83" t="s">
        <v>86</v>
      </c>
      <c r="G107" s="49" t="s">
        <v>87</v>
      </c>
      <c r="H107" s="19"/>
      <c r="I107" s="19"/>
    </row>
    <row r="108" spans="1:11" s="5" customFormat="1" ht="17.25" customHeight="1">
      <c r="A108"/>
      <c r="B108" s="62">
        <v>500</v>
      </c>
      <c r="C108" s="14" t="s">
        <v>88</v>
      </c>
      <c r="D108" s="15"/>
      <c r="E108" s="15"/>
      <c r="F108" s="15"/>
      <c r="G108" s="80">
        <v>1</v>
      </c>
      <c r="H108" s="127">
        <f>G108*B108</f>
        <v>500</v>
      </c>
      <c r="I108" s="128">
        <f>H108/$E$5</f>
        <v>166.66666666666666</v>
      </c>
      <c r="J108"/>
      <c r="K108" s="141"/>
    </row>
    <row r="109" spans="1:11">
      <c r="B109" s="62">
        <v>1500</v>
      </c>
      <c r="C109" s="14" t="s">
        <v>89</v>
      </c>
      <c r="D109" s="15"/>
      <c r="E109" s="15"/>
      <c r="F109" s="15"/>
      <c r="G109" s="80">
        <v>5.5E-2</v>
      </c>
      <c r="H109" s="125">
        <f>G109*B109</f>
        <v>82.5</v>
      </c>
      <c r="I109" s="126">
        <f>H109/$E$5</f>
        <v>27.5</v>
      </c>
    </row>
    <row r="110" spans="1:11">
      <c r="G110" s="50" t="s">
        <v>87</v>
      </c>
    </row>
    <row r="112" spans="1:11" ht="19">
      <c r="B112" s="83" t="s">
        <v>90</v>
      </c>
      <c r="G112" s="50" t="s">
        <v>91</v>
      </c>
    </row>
    <row r="113" spans="1:10">
      <c r="B113" s="62">
        <v>0</v>
      </c>
      <c r="C113" s="14" t="s">
        <v>92</v>
      </c>
      <c r="D113" s="15"/>
      <c r="E113" s="15"/>
      <c r="F113" s="16"/>
      <c r="G113" s="88">
        <v>1.9</v>
      </c>
      <c r="H113" s="129">
        <f>G113*B113</f>
        <v>0</v>
      </c>
      <c r="I113" s="130">
        <f>H113</f>
        <v>0</v>
      </c>
    </row>
    <row r="114" spans="1:10">
      <c r="B114" s="62">
        <v>11</v>
      </c>
      <c r="C114" s="14" t="s">
        <v>93</v>
      </c>
      <c r="D114" s="15"/>
      <c r="E114" s="15"/>
      <c r="F114" s="16"/>
      <c r="G114" s="88">
        <v>4</v>
      </c>
      <c r="H114" s="132">
        <f>G114*B114</f>
        <v>44</v>
      </c>
      <c r="I114" s="133">
        <f>H114</f>
        <v>44</v>
      </c>
    </row>
    <row r="115" spans="1:10">
      <c r="B115" s="62">
        <v>5</v>
      </c>
      <c r="C115" s="14" t="s">
        <v>94</v>
      </c>
      <c r="D115" s="15"/>
      <c r="E115" s="15"/>
      <c r="F115" s="16"/>
      <c r="G115" s="131">
        <v>3.5</v>
      </c>
      <c r="H115" s="134">
        <f>G115*B115</f>
        <v>17.5</v>
      </c>
      <c r="I115" s="135">
        <f>H115</f>
        <v>17.5</v>
      </c>
    </row>
    <row r="116" spans="1:10">
      <c r="B116" s="62">
        <v>6</v>
      </c>
      <c r="C116" s="14" t="s">
        <v>95</v>
      </c>
      <c r="D116" s="15"/>
      <c r="E116" s="15"/>
      <c r="F116" s="16"/>
      <c r="G116" s="88">
        <v>9</v>
      </c>
      <c r="H116" s="136">
        <f>G116*B116</f>
        <v>54</v>
      </c>
      <c r="I116" s="137">
        <f>H116</f>
        <v>54</v>
      </c>
    </row>
    <row r="117" spans="1:10">
      <c r="B117" s="62"/>
      <c r="C117" s="14" t="s">
        <v>96</v>
      </c>
      <c r="D117" s="15"/>
      <c r="E117" s="15"/>
      <c r="F117" s="16"/>
      <c r="G117" s="88">
        <v>357</v>
      </c>
      <c r="H117" s="125">
        <f>G117*B117</f>
        <v>0</v>
      </c>
      <c r="I117" s="126">
        <f>H117</f>
        <v>0</v>
      </c>
    </row>
    <row r="118" spans="1:10">
      <c r="G118" s="49"/>
      <c r="H118" s="19"/>
      <c r="I118" s="19"/>
    </row>
    <row r="119" spans="1:10" ht="19">
      <c r="A119" s="5"/>
      <c r="B119" s="83" t="s">
        <v>97</v>
      </c>
      <c r="G119" s="49"/>
      <c r="H119" s="19"/>
      <c r="I119" s="19"/>
    </row>
    <row r="120" spans="1:10">
      <c r="B120" s="28" t="s">
        <v>98</v>
      </c>
      <c r="G120" s="50" t="s">
        <v>99</v>
      </c>
      <c r="H120" s="19"/>
      <c r="I120" s="19"/>
    </row>
    <row r="121" spans="1:10">
      <c r="B121" s="81">
        <v>22000</v>
      </c>
      <c r="C121" s="23" t="s">
        <v>100</v>
      </c>
      <c r="D121" s="15"/>
      <c r="E121" s="15"/>
      <c r="F121" s="16"/>
      <c r="G121" s="80">
        <v>11.3</v>
      </c>
      <c r="H121" s="127">
        <f>B121/1000*G121</f>
        <v>248.60000000000002</v>
      </c>
      <c r="I121" s="128">
        <f>H121</f>
        <v>248.60000000000002</v>
      </c>
    </row>
    <row r="122" spans="1:10">
      <c r="A122" s="57"/>
      <c r="B122" s="81">
        <v>5000</v>
      </c>
      <c r="C122" s="23" t="s">
        <v>101</v>
      </c>
      <c r="D122" s="15"/>
      <c r="E122" s="15"/>
      <c r="F122" s="16"/>
      <c r="G122" s="80">
        <v>3.3999999999999995</v>
      </c>
      <c r="H122" s="138">
        <f>B122/1000*G122</f>
        <v>16.999999999999996</v>
      </c>
      <c r="I122" s="139">
        <f>H122</f>
        <v>16.999999999999996</v>
      </c>
    </row>
    <row r="123" spans="1:10">
      <c r="B123" s="53"/>
      <c r="C123" s="54"/>
      <c r="D123" s="15"/>
      <c r="E123" s="15"/>
      <c r="F123" s="15"/>
      <c r="G123" s="15"/>
      <c r="H123" s="51"/>
      <c r="I123" s="51"/>
      <c r="J123" s="5"/>
    </row>
    <row r="124" spans="1:10">
      <c r="B124" s="82">
        <v>0</v>
      </c>
      <c r="C124" s="14" t="s">
        <v>102</v>
      </c>
      <c r="D124" s="15"/>
      <c r="E124" s="15"/>
      <c r="F124" s="16"/>
      <c r="G124" s="80">
        <v>122</v>
      </c>
      <c r="H124" s="120">
        <f>B124*G124</f>
        <v>0</v>
      </c>
      <c r="I124" s="119">
        <f>H124</f>
        <v>0</v>
      </c>
    </row>
    <row r="125" spans="1:10">
      <c r="G125" s="49" t="s">
        <v>103</v>
      </c>
      <c r="H125" s="19"/>
      <c r="I125" s="19"/>
    </row>
    <row r="126" spans="1:10" ht="16" thickBot="1">
      <c r="B126" s="5"/>
      <c r="C126" s="5"/>
      <c r="D126" s="6"/>
      <c r="E126" s="55"/>
      <c r="F126" s="56"/>
      <c r="G126" s="91"/>
      <c r="H126" s="92"/>
    </row>
    <row r="127" spans="1:10" ht="16" thickBot="1">
      <c r="G127" s="89" t="s">
        <v>104</v>
      </c>
      <c r="H127" s="90">
        <f>SUM(I9:I28,I51:I124)</f>
        <v>10613.197999999999</v>
      </c>
    </row>
  </sheetData>
  <mergeCells count="3">
    <mergeCell ref="C47:F47"/>
    <mergeCell ref="A1:K1"/>
    <mergeCell ref="C3:J3"/>
  </mergeCells>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BF33-DDBE-4B87-B86D-67FFEDF78DB6}">
  <dimension ref="B2:F28"/>
  <sheetViews>
    <sheetView showGridLines="0" zoomScaleNormal="100" workbookViewId="0">
      <selection activeCell="E22" sqref="E22"/>
    </sheetView>
  </sheetViews>
  <sheetFormatPr baseColWidth="10" defaultColWidth="11.5" defaultRowHeight="15"/>
  <cols>
    <col min="1" max="1" width="5.83203125" customWidth="1"/>
    <col min="2" max="2" width="28.5" customWidth="1"/>
    <col min="3" max="3" width="25.5" customWidth="1"/>
    <col min="4" max="4" width="6" customWidth="1"/>
    <col min="5" max="5" width="25.5" customWidth="1"/>
    <col min="6" max="6" width="25.83203125" customWidth="1"/>
  </cols>
  <sheetData>
    <row r="2" spans="2:6" ht="23">
      <c r="B2" s="155" t="s">
        <v>106</v>
      </c>
    </row>
    <row r="4" spans="2:6">
      <c r="B4" s="142" t="s">
        <v>107</v>
      </c>
    </row>
    <row r="5" spans="2:6" ht="30">
      <c r="B5" s="156" t="s">
        <v>108</v>
      </c>
      <c r="C5" s="157" t="s">
        <v>109</v>
      </c>
      <c r="D5" s="158" t="s">
        <v>110</v>
      </c>
      <c r="E5" s="159" t="s">
        <v>111</v>
      </c>
      <c r="F5" s="160" t="s">
        <v>112</v>
      </c>
    </row>
    <row r="6" spans="2:6">
      <c r="B6" s="143" t="s">
        <v>113</v>
      </c>
      <c r="C6" s="165">
        <f>SUM('Bilan carbone Excel'!I9,'Bilan carbone Excel'!I11)</f>
        <v>320.83333333333331</v>
      </c>
      <c r="D6" s="144">
        <f>C6/$C$22</f>
        <v>3.0229656822885365E-2</v>
      </c>
      <c r="E6" s="178">
        <f>SUM(C6:C8)</f>
        <v>2005.5146666666667</v>
      </c>
      <c r="F6" s="181">
        <v>2269</v>
      </c>
    </row>
    <row r="7" spans="2:6">
      <c r="B7" s="145" t="s">
        <v>114</v>
      </c>
      <c r="C7" s="166">
        <f>SUM('Bilan carbone Excel'!I16:I17,'Bilan carbone Excel'!I19,'Bilan carbone Excel'!I21:I22,'Bilan carbone Excel'!I24,'Bilan carbone Excel'!I26,'Bilan carbone Excel'!I28)</f>
        <v>1578.7693333333334</v>
      </c>
      <c r="D7" s="146">
        <f t="shared" ref="D7:D22" si="0">C7/$C$22</f>
        <v>0.1487552887766094</v>
      </c>
      <c r="E7" s="179"/>
      <c r="F7" s="182"/>
    </row>
    <row r="8" spans="2:6">
      <c r="B8" s="147" t="s">
        <v>27</v>
      </c>
      <c r="C8" s="167">
        <f>SUM('Bilan carbone Excel'!I51)</f>
        <v>105.91199999999999</v>
      </c>
      <c r="D8" s="148">
        <f t="shared" si="0"/>
        <v>9.9792729769104457E-3</v>
      </c>
      <c r="E8" s="180"/>
      <c r="F8" s="183"/>
    </row>
    <row r="9" spans="2:6">
      <c r="B9" s="143" t="s">
        <v>40</v>
      </c>
      <c r="C9" s="165">
        <f>'Bilan carbone Excel'!I58</f>
        <v>1887.5</v>
      </c>
      <c r="D9" s="144">
        <f t="shared" si="0"/>
        <v>0.17784460442554637</v>
      </c>
      <c r="E9" s="178">
        <f>SUM(C9:C15)</f>
        <v>3882.6</v>
      </c>
      <c r="F9" s="181">
        <v>2164</v>
      </c>
    </row>
    <row r="10" spans="2:6">
      <c r="B10" s="149" t="s">
        <v>48</v>
      </c>
      <c r="C10" s="168">
        <f>'Bilan carbone Excel'!I64</f>
        <v>0</v>
      </c>
      <c r="D10" s="150">
        <f t="shared" si="0"/>
        <v>0</v>
      </c>
      <c r="E10" s="179"/>
      <c r="F10" s="182"/>
    </row>
    <row r="11" spans="2:6">
      <c r="B11" s="145" t="s">
        <v>115</v>
      </c>
      <c r="C11" s="166">
        <f>'Bilan carbone Excel'!I70</f>
        <v>0</v>
      </c>
      <c r="D11" s="146">
        <f t="shared" si="0"/>
        <v>0</v>
      </c>
      <c r="E11" s="179"/>
      <c r="F11" s="182"/>
    </row>
    <row r="12" spans="2:6">
      <c r="B12" s="145" t="s">
        <v>54</v>
      </c>
      <c r="C12" s="166">
        <f>SUM('Bilan carbone Excel'!I73:I74)</f>
        <v>1575</v>
      </c>
      <c r="D12" s="146">
        <f t="shared" si="0"/>
        <v>0.14840013349416453</v>
      </c>
      <c r="E12" s="179"/>
      <c r="F12" s="182"/>
    </row>
    <row r="13" spans="2:6">
      <c r="B13" s="145" t="s">
        <v>57</v>
      </c>
      <c r="C13" s="166">
        <f>SUM('Bilan carbone Excel'!I77:I78)</f>
        <v>99.5</v>
      </c>
      <c r="D13" s="146">
        <f t="shared" si="0"/>
        <v>9.3751195445519811E-3</v>
      </c>
      <c r="E13" s="179"/>
      <c r="F13" s="182"/>
    </row>
    <row r="14" spans="2:6">
      <c r="B14" s="145" t="s">
        <v>60</v>
      </c>
      <c r="C14" s="166">
        <f>'Bilan carbone Excel'!I81</f>
        <v>11.2</v>
      </c>
      <c r="D14" s="146">
        <f t="shared" si="0"/>
        <v>1.0552898381807254E-3</v>
      </c>
      <c r="E14" s="179"/>
      <c r="F14" s="182"/>
    </row>
    <row r="15" spans="2:6">
      <c r="B15" s="147" t="s">
        <v>61</v>
      </c>
      <c r="C15" s="167">
        <f>'Bilan carbone Excel'!I84</f>
        <v>309.40000000000003</v>
      </c>
      <c r="D15" s="148">
        <f t="shared" si="0"/>
        <v>2.9152381779742546E-2</v>
      </c>
      <c r="E15" s="180"/>
      <c r="F15" s="183"/>
    </row>
    <row r="16" spans="2:6">
      <c r="B16" s="151" t="s">
        <v>64</v>
      </c>
      <c r="C16" s="169">
        <f>SUM('Bilan carbone Excel'!I88:I90,'Bilan carbone Excel'!I92:I93,'Bilan carbone Excel'!I95)</f>
        <v>3734.0666666666666</v>
      </c>
      <c r="D16" s="152">
        <f t="shared" si="0"/>
        <v>0.35183237575202747</v>
      </c>
      <c r="E16" s="170">
        <f>C16</f>
        <v>3734.0666666666666</v>
      </c>
      <c r="F16" s="153">
        <v>2343</v>
      </c>
    </row>
    <row r="17" spans="2:6">
      <c r="B17" s="143" t="s">
        <v>77</v>
      </c>
      <c r="C17" s="165">
        <f>SUM('Bilan carbone Excel'!I98,'Bilan carbone Excel'!I100:I101)</f>
        <v>80.75</v>
      </c>
      <c r="D17" s="144">
        <f t="shared" si="0"/>
        <v>7.60845128866907E-3</v>
      </c>
      <c r="E17" s="178">
        <f>SUM(C17:C19)</f>
        <v>609.91666666666663</v>
      </c>
      <c r="F17" s="181">
        <v>1120</v>
      </c>
    </row>
    <row r="18" spans="2:6">
      <c r="B18" s="145" t="s">
        <v>116</v>
      </c>
      <c r="C18" s="166">
        <f>SUM('Bilan carbone Excel'!I104:I105)</f>
        <v>335</v>
      </c>
      <c r="D18" s="146">
        <f t="shared" si="0"/>
        <v>3.156447283844134E-2</v>
      </c>
      <c r="E18" s="179"/>
      <c r="F18" s="182"/>
    </row>
    <row r="19" spans="2:6">
      <c r="B19" s="147" t="s">
        <v>117</v>
      </c>
      <c r="C19" s="167">
        <f>SUM('Bilan carbone Excel'!I108:I109)</f>
        <v>194.16666666666666</v>
      </c>
      <c r="D19" s="148">
        <f t="shared" si="0"/>
        <v>1.8294831272031922E-2</v>
      </c>
      <c r="E19" s="180"/>
      <c r="F19" s="183"/>
    </row>
    <row r="20" spans="2:6">
      <c r="B20" s="151" t="s">
        <v>118</v>
      </c>
      <c r="C20" s="169">
        <f>SUM('Bilan carbone Excel'!I113:I117)</f>
        <v>115.5</v>
      </c>
      <c r="D20" s="152">
        <f t="shared" si="0"/>
        <v>1.0882676456238732E-2</v>
      </c>
      <c r="E20" s="170">
        <f>C20</f>
        <v>115.5</v>
      </c>
      <c r="F20" s="153">
        <v>836</v>
      </c>
    </row>
    <row r="21" spans="2:6">
      <c r="B21" s="151" t="s">
        <v>97</v>
      </c>
      <c r="C21" s="169">
        <f>SUM('Bilan carbone Excel'!I121:I122,'Bilan carbone Excel'!I124)</f>
        <v>265.60000000000002</v>
      </c>
      <c r="D21" s="152">
        <f t="shared" si="0"/>
        <v>2.5025444734000063E-2</v>
      </c>
      <c r="E21" s="170">
        <f>C21</f>
        <v>265.60000000000002</v>
      </c>
      <c r="F21" s="153">
        <v>500</v>
      </c>
    </row>
    <row r="22" spans="2:6">
      <c r="B22" s="161" t="s">
        <v>119</v>
      </c>
      <c r="C22" s="162">
        <f>SUM(C6:C21)</f>
        <v>10613.198</v>
      </c>
      <c r="D22" s="163">
        <f t="shared" si="0"/>
        <v>1</v>
      </c>
      <c r="E22" s="164">
        <f>SUM(E6:E21)</f>
        <v>10613.198</v>
      </c>
      <c r="F22" s="164">
        <f>SUM(F6:F21)</f>
        <v>9232</v>
      </c>
    </row>
    <row r="25" spans="2:6">
      <c r="B25" s="142" t="s">
        <v>120</v>
      </c>
    </row>
    <row r="26" spans="2:6">
      <c r="B26" s="154" t="s">
        <v>123</v>
      </c>
    </row>
    <row r="27" spans="2:6">
      <c r="B27" s="154" t="s">
        <v>122</v>
      </c>
    </row>
    <row r="28" spans="2:6">
      <c r="B28" s="154" t="s">
        <v>121</v>
      </c>
    </row>
  </sheetData>
  <mergeCells count="6">
    <mergeCell ref="E6:E8"/>
    <mergeCell ref="F6:F8"/>
    <mergeCell ref="E9:E15"/>
    <mergeCell ref="F9:F15"/>
    <mergeCell ref="E17:E19"/>
    <mergeCell ref="F17:F19"/>
  </mergeCells>
  <conditionalFormatting sqref="D6:D21">
    <cfRule type="colorScale" priority="1">
      <colorScale>
        <cfvo type="min"/>
        <cfvo type="percentile" val="50"/>
        <cfvo type="max"/>
        <color rgb="FF63BE7B"/>
        <color rgb="FFFFEB84"/>
        <color rgb="FFF8696B"/>
      </colorScale>
    </cfRule>
  </conditionalFormatting>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Mot de passe</vt:lpstr>
      <vt:lpstr>Bilan carbone Excel</vt:lpstr>
      <vt:lpstr>Résultats</vt:lpstr>
      <vt:lpstr>Résultats!Zone_d_impression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dcterms:created xsi:type="dcterms:W3CDTF">2025-05-26T14:49:55Z</dcterms:created>
  <dcterms:modified xsi:type="dcterms:W3CDTF">2026-01-08T16:19:40Z</dcterms:modified>
</cp:coreProperties>
</file>