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mc:AlternateContent xmlns:mc="http://schemas.openxmlformats.org/markup-compatibility/2006">
    <mc:Choice Requires="x15">
      <x15ac:absPath xmlns:x15ac="http://schemas.microsoft.com/office/spreadsheetml/2010/11/ac" url="/Users/sachaletullier/Desktop/"/>
    </mc:Choice>
  </mc:AlternateContent>
  <xr:revisionPtr revIDLastSave="0" documentId="13_ncr:1_{CE02A390-F0C9-B247-9D53-6385DF35C66E}" xr6:coauthVersionLast="47" xr6:coauthVersionMax="47" xr10:uidLastSave="{00000000-0000-0000-0000-000000000000}"/>
  <bookViews>
    <workbookView xWindow="0" yWindow="0" windowWidth="28800" windowHeight="18000" tabRatio="500" activeTab="5" xr2:uid="{00000000-000D-0000-FFFF-FFFF00000000}"/>
  </bookViews>
  <sheets>
    <sheet name="Consignes" sheetId="1" r:id="rId1"/>
    <sheet name="1-Données brutes" sheetId="2" r:id="rId2"/>
    <sheet name="2-KPI automatisés" sheetId="3" r:id="rId3"/>
    <sheet name="3-TCD" sheetId="4" r:id="rId4"/>
    <sheet name="4-Tableau de bord" sheetId="5" r:id="rId5"/>
    <sheet name="Correction" sheetId="6" r:id="rId6"/>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5" i="5" l="1"/>
  <c r="D15" i="5"/>
  <c r="C15" i="5"/>
  <c r="E14" i="5"/>
  <c r="D14" i="5"/>
  <c r="C14" i="5"/>
  <c r="J13" i="5"/>
  <c r="I13" i="5"/>
  <c r="H13" i="5"/>
  <c r="E13" i="5"/>
  <c r="D13" i="5"/>
  <c r="C13" i="5"/>
  <c r="J12" i="5"/>
  <c r="I12" i="5"/>
  <c r="H12" i="5"/>
  <c r="E12" i="5"/>
  <c r="D12" i="5"/>
  <c r="C12" i="5"/>
  <c r="J11" i="5"/>
  <c r="I11" i="5"/>
  <c r="H11" i="5"/>
  <c r="E11" i="5"/>
  <c r="D11" i="5"/>
  <c r="C11" i="5"/>
  <c r="L6" i="5"/>
  <c r="J6" i="5"/>
  <c r="H6" i="5"/>
  <c r="F6" i="5"/>
  <c r="D6" i="5"/>
  <c r="B6" i="5"/>
  <c r="E20" i="4"/>
  <c r="D20" i="4"/>
  <c r="C20" i="4"/>
  <c r="G20" i="4" s="1"/>
  <c r="E19" i="4"/>
  <c r="G19" i="4" s="1"/>
  <c r="D19" i="4"/>
  <c r="C19" i="4"/>
  <c r="E18" i="4"/>
  <c r="D18" i="4"/>
  <c r="C18" i="4"/>
  <c r="G18" i="4" s="1"/>
  <c r="E17" i="4"/>
  <c r="G17" i="4" s="1"/>
  <c r="D17" i="4"/>
  <c r="C17" i="4"/>
  <c r="E16" i="4"/>
  <c r="E21" i="4" s="1"/>
  <c r="D16" i="4"/>
  <c r="D21" i="4" s="1"/>
  <c r="C16" i="4"/>
  <c r="F16" i="4" s="1"/>
  <c r="F20" i="4" l="1"/>
  <c r="C21" i="4"/>
  <c r="G21" i="4" s="1"/>
  <c r="F18" i="4"/>
  <c r="G16" i="4"/>
  <c r="F17" i="4"/>
  <c r="F19" i="4"/>
  <c r="F21" i="4" l="1"/>
</calcChain>
</file>

<file path=xl/sharedStrings.xml><?xml version="1.0" encoding="utf-8"?>
<sst xmlns="http://schemas.openxmlformats.org/spreadsheetml/2006/main" count="266" uniqueCount="139">
  <si>
    <t>Excel Marketing - Bonnes pratiques pour analyser vos données efficacement</t>
  </si>
  <si>
    <t>Contexte : vous êtes responsable marketing. Vous avez exporté les performances de vos campagnes Google Ads, Meta Ads, LinkedIn Ads, Email et SEO du 1er trimestre 2026. Le fichier brut est sale (doublons, lignes vides, formats incohérents). Objectif : le transformer en véritable outil de pilotage.</t>
  </si>
  <si>
    <t>ÉTAPE 1 — Structurer et nettoyer vos données marketing  (feuille "1-Données brutes")</t>
  </si>
  <si>
    <t>1. Supprimer les lignes entièrement vides présentes dans la base (Accueil → Rechercher et sélectionner → Atteindre… → Cellules… → Cellules vides, puis clic droit → Supprimer la ligne).</t>
  </si>
  <si>
    <t>2. Uniformiser les noms de canaux : remplacer les variantes ("google ads", "GOOGLE ADS", " Google Ads ") par la valeur "Google Ads" (Ctrl + H, Rechercher / Remplacer). Faire de même pour les autres canaux.</t>
  </si>
  <si>
    <t>3. Mettre les données sous forme de tableau structuré (sélectionner la plage avec Ctrl + A, puis Ctrl + L ou Ctrl + T). Cocher "Mon tableau comporte des en-têtes".</t>
  </si>
  <si>
    <t>4. Renommer le tableau en "Campagnes" (onglet dynamique "Création de tableau" → Nom du tableau).</t>
  </si>
  <si>
    <t>5. Supprimer les doublons (onglet "Création de tableau" → Supprimer les doublons). Combien de lignes ont été supprimées ?</t>
  </si>
  <si>
    <t>6. Appliquer le format monétaire € sur les colonnes Budget et Chiffre d'affaires (Ctrl + Maj + 4 ou Ctrl + M).</t>
  </si>
  <si>
    <t>7. Appliquer un format date court à la colonne Date (Ctrl + Maj + 3).</t>
  </si>
  <si>
    <t>8. Ajouter une règle de validation des données sur la colonne Canal pour n'autoriser que : Google Ads, Meta Ads, LinkedIn Ads, Email, SEO (Données → Validation des données → Liste).</t>
  </si>
  <si>
    <t>ÉTAPE 2 — Automatiser vos KPI avec les bonnes formules  (feuille "2-KPI automatisés")</t>
  </si>
  <si>
    <t>1. Dans la colonne CTR : calculer le taux de clic = Clics / Impressions. Sécuriser avec SIERREUR pour éviter les erreurs de division par zéro.</t>
  </si>
  <si>
    <t>2. Dans la colonne Taux de conversion : Leads / Clics. À sécuriser également avec SIERREUR.</t>
  </si>
  <si>
    <t>3. Dans la colonne CPC (coût par clic) : Budget / Clics.</t>
  </si>
  <si>
    <t>4. Dans la colonne CPL (coût par lead) : Budget / Leads.</t>
  </si>
  <si>
    <t>5. Dans la colonne ROAS (Return On Ad Spend) : Chiffre d'affaires / Budget.</t>
  </si>
  <si>
    <t>6. Dans la colonne ROI (%) : (Chiffre d'affaires - Budget) / Budget.</t>
  </si>
  <si>
    <t>7. Dans la colonne Statut : utiliser SI pour afficher "Rentable" si ROI &gt; 0, sinon "À optimiser".</t>
  </si>
  <si>
    <t>8. Astuce : grâce au tableau structuré, écrire la formule sur la première ligne suffit — Excel la propage automatiquement.</t>
  </si>
  <si>
    <t>ÉTAPE 3 — Synthétiser avec un Tableau Croisé Dynamique  (feuille "3-TCD")</t>
  </si>
  <si>
    <t>1. Insérer un TCD à partir du tableau "Campagnes" (Insertion → Tableau croisé dynamique → Nouvelle feuille existante : feuille "3-TCD", cellule B4).</t>
  </si>
  <si>
    <t>2. Construire le TCD : Lignes = Canal ; Valeurs = Somme du Budget, Somme des Leads, Somme du Chiffre d'affaires.</t>
  </si>
  <si>
    <t>3. Ajouter un champ calculé pour le ROAS (Analyse du tableau croisé dynamique → Champs, éléments et jeux → Champ calculé : ROAS = Chiffre_affaires / Budget).</t>
  </si>
  <si>
    <t>4. Ajouter un segment sur le Canal et un segment sur le Mois (Insertion → Segment).</t>
  </si>
  <si>
    <t>5. Insérer une chronologie sur la colonne Date (Insertion → Chronologie).</t>
  </si>
  <si>
    <t>6. Mettre en forme les segments : 5 colonnes pour les canaux, 3 colonnes pour les mois (onglet dynamique Segment).</t>
  </si>
  <si>
    <t>7. Trier les canaux par Chiffre d'affaires décroissant (clic droit sur une valeur → Trier).</t>
  </si>
  <si>
    <t>ÉTAPE 4 — Construire un tableau de bord marketing  (feuille "4-Tableau de bord")</t>
  </si>
  <si>
    <t>1. Calculer les indicateurs globaux dans la zone KPI (cellules jaunes) à l'aide de SOMME.SI.ENS et NB.SI.ENS sur le tableau "Campagnes".</t>
  </si>
  <si>
    <t>2. Calculer le CPL global, le ROAS global et le ROI global à partir de ces totaux.</t>
  </si>
  <si>
    <t>3. Créer un graphique "Histogramme" présentant le Chiffre d'affaires par canal (à partir du TCD précédent ou des cellules de la zone graphique).</t>
  </si>
  <si>
    <t>4. Créer un graphique "Courbe" présentant l'évolution mensuelle du nombre de Leads.</t>
  </si>
  <si>
    <t>5. Créer un graphique "Secteurs" pour la répartition du Budget par canal.</t>
  </si>
  <si>
    <t>6. Connecter les segments (Canal, Mois) aux trois graphiques afin de rendre le tableau de bord interactif (clic droit sur le segment → Connexions de rapport).</t>
  </si>
  <si>
    <t>7. Masquer le quadrillage de la feuille (Affichage → décocher "Quadrillage") pour un rendu plus visuel.</t>
  </si>
  <si>
    <t>BONUS — Mise en forme conditionnelle  (feuille "2-KPI automatisés")</t>
  </si>
  <si>
    <t>1. Appliquer une mise en forme conditionnelle "Échelle de couleurs" (rouge → vert) sur la colonne ROI pour repérer les campagnes les plus rentables.</t>
  </si>
  <si>
    <t>2. Appliquer une mise en forme conditionnelle "Barres de données" sur la colonne Chiffre d'affaires pour visualiser le poids relatif de chaque ligne.</t>
  </si>
  <si>
    <t>3. Filtrer les campagnes "À optimiser" via le filtre automatique de la colonne Statut.</t>
  </si>
  <si>
    <t>Étape 1 - Nettoyer puis convertir cette base en tableau structuré nommé "Campagnes"</t>
  </si>
  <si>
    <t>Indices : 3 lignes vides, 3 doublons exacts, et plusieurs canaux mal orthographiés. Une fois la base propre, sélectionne tout (Ctrl + A) puis Ctrl + T.</t>
  </si>
  <si>
    <t>Date</t>
  </si>
  <si>
    <t>Canal</t>
  </si>
  <si>
    <t>Campagne</t>
  </si>
  <si>
    <t>Budget</t>
  </si>
  <si>
    <t>Impressions</t>
  </si>
  <si>
    <t>Clics</t>
  </si>
  <si>
    <t>Leads</t>
  </si>
  <si>
    <t>Ventes</t>
  </si>
  <si>
    <t>Chiffre d'affaires</t>
  </si>
  <si>
    <t>Google Ads</t>
  </si>
  <si>
    <t>Soldes Hiver - Search</t>
  </si>
  <si>
    <t>Meta Ads</t>
  </si>
  <si>
    <t>Soldes Hiver - Stories</t>
  </si>
  <si>
    <t>linkedin ads</t>
  </si>
  <si>
    <t>B2B - Notoriété</t>
  </si>
  <si>
    <t>Email</t>
  </si>
  <si>
    <t>Newsletter Janvier</t>
  </si>
  <si>
    <t>SEO</t>
  </si>
  <si>
    <t>Article Blog Hiver</t>
  </si>
  <si>
    <t>GOOGLE ADS</t>
  </si>
  <si>
    <t>Marque - Branding</t>
  </si>
  <si>
    <t>Retargeting Janvier</t>
  </si>
  <si>
    <t>LinkedIn Ads</t>
  </si>
  <si>
    <t>B2B - Lead Gen</t>
  </si>
  <si>
    <t xml:space="preserve"> Email </t>
  </si>
  <si>
    <t>Display Hiver</t>
  </si>
  <si>
    <t>Promo Saint-Valentin</t>
  </si>
  <si>
    <t>meta ads</t>
  </si>
  <si>
    <t>Saint-Valentin - Reels</t>
  </si>
  <si>
    <t>Guide Marketing</t>
  </si>
  <si>
    <t>META ADS</t>
  </si>
  <si>
    <t>Webinar Lead Gen</t>
  </si>
  <si>
    <t>Notoriété B2C</t>
  </si>
  <si>
    <t>Newsletter Février</t>
  </si>
  <si>
    <t>Retargeting Site</t>
  </si>
  <si>
    <t>Linkedin ads</t>
  </si>
  <si>
    <t>Stories Lifestyle</t>
  </si>
  <si>
    <t>Comparatif Produits</t>
  </si>
  <si>
    <t xml:space="preserve"> google ads</t>
  </si>
  <si>
    <t>Printemps - Search</t>
  </si>
  <si>
    <t>Lancement Produit</t>
  </si>
  <si>
    <t>Promo Printemps</t>
  </si>
  <si>
    <t>Sponsored Content</t>
  </si>
  <si>
    <t>Article Tendances</t>
  </si>
  <si>
    <t>Display Printemps</t>
  </si>
  <si>
    <t>Retargeting Mars</t>
  </si>
  <si>
    <t>Newsletter Mars</t>
  </si>
  <si>
    <t>Étape 2 - Automatiser tous les KPI marketing avec des formules sécurisées</t>
  </si>
  <si>
    <t>Complète les colonnes CTR, Taux de conversion, CPC, CPL, ROAS, ROI et Statut. Une formule sur la 1re ligne suffit — Excel la propage à tout le tableau structuré.</t>
  </si>
  <si>
    <t>CTR</t>
  </si>
  <si>
    <t>Taux de conversion</t>
  </si>
  <si>
    <t>CPC</t>
  </si>
  <si>
    <t>CPL</t>
  </si>
  <si>
    <t>ROAS</t>
  </si>
  <si>
    <t>ROI</t>
  </si>
  <si>
    <t>Statut</t>
  </si>
  <si>
    <t>Étape 3 - Insérer un Tableau Croisé Dynamique</t>
  </si>
  <si>
    <t>Insère ton TCD à partir du tableau "Campagnes" (feuille 2-KPI automatisés). Cellule de destination : B4. Suis les consignes pour la mise en page et les segments.</t>
  </si>
  <si>
    <t>← Insère ton TCD ici</t>
  </si>
  <si>
    <t>CORRECTION — Synthèse attendue (calculée par formules à partir du tableau Campagnes)</t>
  </si>
  <si>
    <t>TOTAL</t>
  </si>
  <si>
    <t>TABLEAU DE BORD MARKETING — Q1 2026</t>
  </si>
  <si>
    <t>Indicateurs globaux (zone KPI - cellules jaunes à compléter par formules)</t>
  </si>
  <si>
    <t>Budget total</t>
  </si>
  <si>
    <t>Leads générés</t>
  </si>
  <si>
    <t>ROAS global</t>
  </si>
  <si>
    <t>ROI global</t>
  </si>
  <si>
    <t>Synthèse par canal (alimente le graphique "Chiffre d'affaires par canal")</t>
  </si>
  <si>
    <t>Synthèse mensuelle (alimente la courbe "Évolution des leads")</t>
  </si>
  <si>
    <t>CA</t>
  </si>
  <si>
    <t>Mois</t>
  </si>
  <si>
    <t>Janvier 2026</t>
  </si>
  <si>
    <t>Février 2026</t>
  </si>
  <si>
    <t>Mars 2026</t>
  </si>
  <si>
    <t>Corrections — formules clés à mémoriser</t>
  </si>
  <si>
    <t>Indicateur</t>
  </si>
  <si>
    <t>Formule (notation française)</t>
  </si>
  <si>
    <t>CTR (taux de clic)</t>
  </si>
  <si>
    <t xml:space="preserve"> =SIERREUR([@Clics]/[@Impressions];0)</t>
  </si>
  <si>
    <t xml:space="preserve"> =SIERREUR([@Leads]/[@Clics];0)</t>
  </si>
  <si>
    <t>CPC (coût par clic)</t>
  </si>
  <si>
    <t xml:space="preserve"> =SIERREUR([@Budget]/[@Clics];0)</t>
  </si>
  <si>
    <t>CPL (coût par lead)</t>
  </si>
  <si>
    <t xml:space="preserve"> =SIERREUR([@Budget]/[@Leads];0)</t>
  </si>
  <si>
    <t xml:space="preserve"> =SIERREUR([@[Chiffre d'affaires]]/[@Budget];0)</t>
  </si>
  <si>
    <t xml:space="preserve"> =SIERREUR(([@[Chiffre d'affaires]]-[@Budget])/[@Budget];0)</t>
  </si>
  <si>
    <t xml:space="preserve"> =SI([@ROI]&gt;0;"Rentable";"À optimiser")</t>
  </si>
  <si>
    <t xml:space="preserve"> =SOMME(Campagnes[Budget])</t>
  </si>
  <si>
    <t>Leads par canal</t>
  </si>
  <si>
    <t xml:space="preserve"> =SOMME.SI.ENS(Campagnes[Leads];Campagnes[Canal];"Google Ads")</t>
  </si>
  <si>
    <t>CA d'un mois</t>
  </si>
  <si>
    <t xml:space="preserve"> =SOMME.SI.ENS(Campagnes[Chiffre d'affaires];Campagnes[Date];"&gt;="&amp;DATE(2026;1;1);Campagnes[Date];"&lt;="&amp;FIN.MOIS(DATE(2026;1;1);0))</t>
  </si>
  <si>
    <t>Nb campagnes rentables</t>
  </si>
  <si>
    <t xml:space="preserve"> =NB.SI.ENS(Campagnes[Statut];"Rentable")</t>
  </si>
  <si>
    <t xml:space="preserve"> =SOMME(Campagnes[Chiffre d'affaires])/SOMME(Campagnes[Budget])</t>
  </si>
  <si>
    <t>Astuce Power Query :</t>
  </si>
  <si>
    <t>Données → Récupérer les données → Importer le fichier brut. Power Query supprime doublons, lignes vides et uniformise les casses en quelques clics. À chaque mise à jour : Données → Actualiser tout.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</si>
</sst>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
    <numFmt numFmtId="165" formatCode="0.0%"/>
  </numFmts>
  <fonts count="15" x14ac:knownFonts="1">
    <font>
      <sz val="11"/>
      <color theme="1"/>
      <name val="Calibri"/>
      <family val="2"/>
      <charset val="1"/>
    </font>
    <font>
      <b/>
      <sz val="16"/>
      <color rgb="FF1F4E78"/>
      <name val="Calibri"/>
      <family val="2"/>
    </font>
    <font>
      <i/>
      <sz val="10"/>
      <color rgb="FF595959"/>
      <name val="Calibri"/>
      <family val="2"/>
    </font>
    <font>
      <b/>
      <sz val="12"/>
      <color rgb="FFFFFFFF"/>
      <name val="Calibri"/>
      <family val="2"/>
    </font>
    <font>
      <b/>
      <sz val="12"/>
      <color rgb="FFC00000"/>
      <name val="Calibri"/>
      <family val="2"/>
    </font>
    <font>
      <b/>
      <sz val="11"/>
      <color rgb="FFFFFFFF"/>
      <name val="Calibri"/>
      <family val="2"/>
    </font>
    <font>
      <b/>
      <sz val="14"/>
      <color rgb="FF1F4E78"/>
      <name val="Calibri"/>
      <family val="2"/>
    </font>
    <font>
      <b/>
      <i/>
      <sz val="11"/>
      <color rgb="FFC00000"/>
      <name val="Cambria"/>
      <family val="1"/>
    </font>
    <font>
      <b/>
      <sz val="11"/>
      <color rgb="FF375623"/>
      <name val="Calibri"/>
      <family val="2"/>
    </font>
    <font>
      <b/>
      <sz val="11"/>
      <name val="Cambria"/>
      <family val="1"/>
    </font>
    <font>
      <b/>
      <sz val="18"/>
      <color rgb="FFFFFFFF"/>
      <name val="Calibri"/>
      <family val="2"/>
    </font>
    <font>
      <b/>
      <sz val="11"/>
      <color rgb="FF1F4E78"/>
      <name val="Calibri"/>
      <family val="2"/>
    </font>
    <font>
      <b/>
      <sz val="11"/>
      <color rgb="FF595959"/>
      <name val="Cambria"/>
      <family val="1"/>
    </font>
    <font>
      <sz val="10"/>
      <color rgb="FFC00000"/>
      <name val="Consolas"/>
      <family val="2"/>
    </font>
    <font>
      <b/>
      <sz val="11"/>
      <color rgb="FF1F4E78"/>
      <name val="Cambria"/>
      <family val="1"/>
    </font>
  </fonts>
  <fills count="7">
    <fill>
      <patternFill patternType="none"/>
    </fill>
    <fill>
      <patternFill patternType="gray125"/>
    </fill>
    <fill>
      <patternFill patternType="solid">
        <fgColor rgb="FF1F4E78"/>
        <bgColor rgb="FF003366"/>
      </patternFill>
    </fill>
    <fill>
      <patternFill patternType="solid">
        <fgColor rgb="FF2E75B6"/>
        <bgColor rgb="FF4F81BD"/>
      </patternFill>
    </fill>
    <fill>
      <patternFill patternType="solid">
        <fgColor rgb="FFFFF2CC"/>
        <bgColor rgb="FFF9F9F9"/>
      </patternFill>
    </fill>
    <fill>
      <patternFill patternType="solid">
        <fgColor rgb="FFE2EFDA"/>
        <bgColor rgb="FFDDEBF7"/>
      </patternFill>
    </fill>
    <fill>
      <patternFill patternType="solid">
        <fgColor rgb="FFDDEBF7"/>
        <bgColor rgb="FFE2EFDA"/>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36">
    <xf numFmtId="0" fontId="0" fillId="0" borderId="0" xfId="0"/>
    <xf numFmtId="0" fontId="6" fillId="0" borderId="0" xfId="0" applyFont="1"/>
    <xf numFmtId="0" fontId="2" fillId="0" borderId="0" xfId="0" applyFont="1" applyAlignment="1">
      <alignment horizontal="left" vertical="center" wrapText="1"/>
    </xf>
    <xf numFmtId="0" fontId="1" fillId="0" borderId="0" xfId="0" applyFont="1"/>
    <xf numFmtId="0" fontId="3" fillId="2" borderId="0" xfId="0" applyFont="1" applyFill="1" applyAlignment="1">
      <alignment horizontal="left" vertical="center" wrapText="1"/>
    </xf>
    <xf numFmtId="0" fontId="0" fillId="0" borderId="0" xfId="0" applyAlignment="1">
      <alignment horizontal="left" vertical="center" wrapText="1"/>
    </xf>
    <xf numFmtId="0" fontId="5" fillId="3" borderId="1" xfId="0" applyFont="1" applyFill="1" applyBorder="1" applyAlignment="1">
      <alignment horizontal="center" vertical="center" wrapText="1"/>
    </xf>
    <xf numFmtId="14" fontId="0" fillId="0" borderId="1" xfId="0" applyNumberFormat="1" applyBorder="1"/>
    <xf numFmtId="0" fontId="0" fillId="0" borderId="1" xfId="0" applyBorder="1"/>
    <xf numFmtId="164" fontId="0" fillId="0" borderId="1" xfId="0" applyNumberFormat="1" applyBorder="1"/>
    <xf numFmtId="3" fontId="0" fillId="0" borderId="1" xfId="0" applyNumberFormat="1" applyBorder="1"/>
    <xf numFmtId="14" fontId="0" fillId="0" borderId="0" xfId="0" applyNumberFormat="1"/>
    <xf numFmtId="164" fontId="0" fillId="0" borderId="0" xfId="0" applyNumberFormat="1"/>
    <xf numFmtId="3" fontId="0" fillId="0" borderId="0" xfId="0" applyNumberFormat="1"/>
    <xf numFmtId="0" fontId="7" fillId="4" borderId="1" xfId="0" applyFont="1" applyFill="1" applyBorder="1"/>
    <xf numFmtId="2" fontId="0" fillId="0" borderId="1" xfId="0" applyNumberFormat="1" applyBorder="1"/>
    <xf numFmtId="165" fontId="0" fillId="0" borderId="1" xfId="0" applyNumberFormat="1" applyBorder="1"/>
    <xf numFmtId="0" fontId="9" fillId="6" borderId="1" xfId="0" applyFont="1" applyFill="1" applyBorder="1"/>
    <xf numFmtId="164" fontId="9" fillId="6" borderId="1" xfId="0" applyNumberFormat="1" applyFont="1" applyFill="1" applyBorder="1"/>
    <xf numFmtId="3" fontId="9" fillId="6" borderId="1" xfId="0" applyNumberFormat="1" applyFont="1" applyFill="1" applyBorder="1"/>
    <xf numFmtId="2" fontId="9" fillId="6" borderId="1" xfId="0" applyNumberFormat="1" applyFont="1" applyFill="1" applyBorder="1"/>
    <xf numFmtId="165" fontId="9" fillId="6" borderId="1" xfId="0" applyNumberFormat="1" applyFont="1" applyFill="1" applyBorder="1"/>
    <xf numFmtId="0" fontId="9" fillId="0" borderId="1" xfId="0" applyFont="1" applyBorder="1"/>
    <xf numFmtId="0" fontId="13" fillId="0" borderId="1" xfId="0" applyFont="1" applyBorder="1" applyAlignment="1">
      <alignment horizontal="left" vertical="center" wrapText="1"/>
    </xf>
    <xf numFmtId="0" fontId="14" fillId="0" borderId="0" xfId="0" applyFont="1"/>
    <xf numFmtId="0" fontId="4" fillId="0" borderId="0" xfId="0" applyFont="1" applyAlignment="1">
      <alignment horizontal="left" vertical="center" wrapText="1"/>
    </xf>
    <xf numFmtId="0" fontId="2" fillId="0" borderId="0" xfId="0" applyFont="1" applyAlignment="1">
      <alignment horizontal="left" vertical="center" wrapText="1"/>
    </xf>
    <xf numFmtId="0" fontId="8" fillId="5" borderId="0" xfId="0" applyFont="1" applyFill="1" applyAlignment="1">
      <alignment horizontal="left" vertical="center" wrapText="1"/>
    </xf>
    <xf numFmtId="165" fontId="6" fillId="4" borderId="1" xfId="0" applyNumberFormat="1" applyFont="1" applyFill="1" applyBorder="1" applyAlignment="1">
      <alignment horizontal="center" vertical="center" wrapText="1"/>
    </xf>
    <xf numFmtId="0" fontId="11" fillId="0" borderId="0" xfId="0" applyFont="1"/>
    <xf numFmtId="164" fontId="6" fillId="4" borderId="1" xfId="0" applyNumberFormat="1" applyFont="1" applyFill="1" applyBorder="1" applyAlignment="1">
      <alignment horizontal="center" vertical="center" wrapText="1"/>
    </xf>
    <xf numFmtId="3" fontId="6" fillId="4" borderId="1" xfId="0" applyNumberFormat="1" applyFont="1" applyFill="1" applyBorder="1" applyAlignment="1">
      <alignment horizontal="center" vertical="center" wrapText="1"/>
    </xf>
    <xf numFmtId="2" fontId="6" fillId="4" borderId="1" xfId="0"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12" fillId="6" borderId="1" xfId="0" applyFont="1" applyFill="1" applyBorder="1" applyAlignment="1">
      <alignment horizontal="center" vertical="center" wrapText="1"/>
    </xf>
    <xf numFmtId="0" fontId="6" fillId="0" borderId="0" xfId="0" applyFont="1"/>
  </cellXfs>
  <cellStyles count="1">
    <cellStyle name="Normal"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FBFBF"/>
      <rgbColor rgb="FF878787"/>
      <rgbColor rgb="FF9999FF"/>
      <rgbColor rgb="FFBE4B48"/>
      <rgbColor rgb="FFFFF2CC"/>
      <rgbColor rgb="FFDD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9F9F9"/>
      <rgbColor rgb="FFE2EFDA"/>
      <rgbColor rgb="FFFFFF99"/>
      <rgbColor rgb="FF99CCFF"/>
      <rgbColor rgb="FFFF99CC"/>
      <rgbColor rgb="FFCC99FF"/>
      <rgbColor rgb="FFFFCC99"/>
      <rgbColor rgb="FF2E75B6"/>
      <rgbColor rgb="FF4BACC6"/>
      <rgbColor rgb="FF9BBB59"/>
      <rgbColor rgb="FFFFCC00"/>
      <rgbColor rgb="FFFF9900"/>
      <rgbColor rgb="FFFF6600"/>
      <rgbColor rgb="FF8064A2"/>
      <rgbColor rgb="FF969696"/>
      <rgbColor rgb="FF003366"/>
      <rgbColor rgb="FF4F81BD"/>
      <rgbColor rgb="FF003300"/>
      <rgbColor rgb="FF595959"/>
      <rgbColor rgb="FF993300"/>
      <rgbColor rgb="FFC0504D"/>
      <rgbColor rgb="FF1F4E78"/>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11"/>
  <c:chart>
    <c:title>
      <c:tx>
        <c:rich>
          <a:bodyPr rot="0"/>
          <a:lstStyle/>
          <a:p>
            <a:pPr>
              <a:defRPr sz="1300" b="0" u="none" strike="noStrike">
                <a:uFillTx/>
                <a:latin typeface="Arial"/>
              </a:defRPr>
            </a:pPr>
            <a:r>
              <a:rPr lang="fr-FR" sz="1800" b="1" u="none" strike="noStrike">
                <a:solidFill>
                  <a:srgbClr val="000000"/>
                </a:solidFill>
                <a:uFillTx/>
                <a:latin typeface="Calibri"/>
              </a:rPr>
              <a:t>Chiffre d'affaires par canal</a:t>
            </a:r>
          </a:p>
        </c:rich>
      </c:tx>
      <c:overlay val="0"/>
      <c:spPr>
        <a:noFill/>
        <a:ln w="0">
          <a:noFill/>
        </a:ln>
      </c:spPr>
    </c:title>
    <c:autoTitleDeleted val="0"/>
    <c:plotArea>
      <c:layout/>
      <c:barChart>
        <c:barDir val="col"/>
        <c:grouping val="clustered"/>
        <c:varyColors val="0"/>
        <c:ser>
          <c:idx val="0"/>
          <c:order val="0"/>
          <c:tx>
            <c:strRef>
              <c:f>'4-Tableau de bord'!$E$10</c:f>
              <c:strCache>
                <c:ptCount val="1"/>
                <c:pt idx="0">
                  <c:v>CA</c:v>
                </c:pt>
              </c:strCache>
            </c:strRef>
          </c:tx>
          <c:spPr>
            <a:solidFill>
              <a:srgbClr val="4F81BD"/>
            </a:solidFill>
            <a:ln w="12600">
              <a:solidFill>
                <a:srgbClr val="F9F9F9"/>
              </a:solidFill>
              <a:round/>
            </a:ln>
          </c:spPr>
          <c:invertIfNegative val="0"/>
          <c:dLbls>
            <c:spPr>
              <a:noFill/>
              <a:ln>
                <a:noFill/>
              </a:ln>
              <a:effectLst/>
            </c:spPr>
            <c:txPr>
              <a:bodyPr wrap="none"/>
              <a:lstStyle/>
              <a:p>
                <a:pPr>
                  <a:defRPr sz="1000" b="0" u="none" strike="noStrike">
                    <a:uFillTx/>
                    <a:latin typeface="Arial"/>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0">
                      <a:solidFill>
                        <a:srgbClr val="F9F9F9"/>
                      </a:solidFill>
                    </a:ln>
                  </c:spPr>
                </c15:leaderLines>
              </c:ext>
            </c:extLst>
          </c:dLbls>
          <c:cat>
            <c:strRef>
              <c:f>'4-Tableau de bord'!$B$11:$B$15</c:f>
              <c:strCache>
                <c:ptCount val="5"/>
                <c:pt idx="0">
                  <c:v>Google Ads</c:v>
                </c:pt>
                <c:pt idx="1">
                  <c:v>Meta Ads</c:v>
                </c:pt>
                <c:pt idx="2">
                  <c:v>LinkedIn Ads</c:v>
                </c:pt>
                <c:pt idx="3">
                  <c:v>Email</c:v>
                </c:pt>
                <c:pt idx="4">
                  <c:v>SEO</c:v>
                </c:pt>
              </c:strCache>
            </c:strRef>
          </c:cat>
          <c:val>
            <c:numRef>
              <c:f>'4-Tableau de bord'!$E$11:$E$15</c:f>
              <c:numCache>
                <c:formatCode>#\ ##0" €"</c:formatCode>
                <c:ptCount val="5"/>
                <c:pt idx="0">
                  <c:v>109220</c:v>
                </c:pt>
                <c:pt idx="1">
                  <c:v>92900</c:v>
                </c:pt>
                <c:pt idx="2">
                  <c:v>105200</c:v>
                </c:pt>
                <c:pt idx="3">
                  <c:v>77070</c:v>
                </c:pt>
                <c:pt idx="4">
                  <c:v>19870</c:v>
                </c:pt>
              </c:numCache>
            </c:numRef>
          </c:val>
          <c:extLst>
            <c:ext xmlns:c16="http://schemas.microsoft.com/office/drawing/2014/chart" uri="{C3380CC4-5D6E-409C-BE32-E72D297353CC}">
              <c16:uniqueId val="{00000000-5C15-FF4F-AF77-34C2DB283477}"/>
            </c:ext>
          </c:extLst>
        </c:ser>
        <c:dLbls>
          <c:showLegendKey val="0"/>
          <c:showVal val="0"/>
          <c:showCatName val="0"/>
          <c:showSerName val="0"/>
          <c:showPercent val="0"/>
          <c:showBubbleSize val="0"/>
        </c:dLbls>
        <c:gapWidth val="150"/>
        <c:axId val="46071722"/>
        <c:axId val="39377272"/>
      </c:barChart>
      <c:catAx>
        <c:axId val="46071722"/>
        <c:scaling>
          <c:orientation val="minMax"/>
        </c:scaling>
        <c:delete val="0"/>
        <c:axPos val="b"/>
        <c:title>
          <c:tx>
            <c:rich>
              <a:bodyPr rot="0"/>
              <a:lstStyle/>
              <a:p>
                <a:pPr>
                  <a:defRPr sz="1300" b="0" u="none" strike="noStrike">
                    <a:uFillTx/>
                    <a:latin typeface="Arial"/>
                  </a:defRPr>
                </a:pPr>
                <a:r>
                  <a:rPr lang="fr-FR" sz="1000" b="1" u="none" strike="noStrike">
                    <a:solidFill>
                      <a:srgbClr val="000000"/>
                    </a:solidFill>
                    <a:uFillTx/>
                    <a:latin typeface="Calibri"/>
                  </a:rPr>
                  <a:t>Canal</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fr-FR"/>
          </a:p>
        </c:txPr>
        <c:crossAx val="39377272"/>
        <c:crosses val="autoZero"/>
        <c:auto val="1"/>
        <c:lblAlgn val="ctr"/>
        <c:lblOffset val="100"/>
        <c:noMultiLvlLbl val="0"/>
      </c:catAx>
      <c:valAx>
        <c:axId val="39377272"/>
        <c:scaling>
          <c:orientation val="minMax"/>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lang="fr-FR" sz="1000" b="1" u="none" strike="noStrike">
                    <a:solidFill>
                      <a:srgbClr val="000000"/>
                    </a:solidFill>
                    <a:uFillTx/>
                    <a:latin typeface="Calibri"/>
                  </a:rPr>
                  <a:t>CA (€)</a:t>
                </a:r>
              </a:p>
            </c:rich>
          </c:tx>
          <c:overlay val="0"/>
          <c:spPr>
            <a:noFill/>
            <a:ln w="0">
              <a:noFill/>
            </a:ln>
          </c:spPr>
        </c:title>
        <c:numFmt formatCode="#\ ##0&quot; €&quot;"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fr-FR"/>
          </a:p>
        </c:txPr>
        <c:crossAx val="46071722"/>
        <c:crosses val="autoZero"/>
        <c:crossBetween val="between"/>
      </c:valAx>
      <c:spPr>
        <a:solidFill>
          <a:srgbClr val="FFFFFF"/>
        </a:solidFill>
        <a:ln w="0">
          <a:noFill/>
        </a:ln>
      </c:spPr>
    </c:plotArea>
    <c:legend>
      <c:legendPos val="r"/>
      <c:overlay val="0"/>
      <c:spPr>
        <a:noFill/>
        <a:ln w="0">
          <a:noFill/>
        </a:ln>
      </c:spPr>
      <c:txPr>
        <a:bodyPr/>
        <a:lstStyle/>
        <a:p>
          <a:pPr>
            <a:defRPr sz="1000" b="0" u="none" strike="noStrike">
              <a:solidFill>
                <a:srgbClr val="000000"/>
              </a:solidFill>
              <a:uFillTx/>
              <a:latin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12"/>
  <c:chart>
    <c:title>
      <c:tx>
        <c:rich>
          <a:bodyPr rot="0"/>
          <a:lstStyle/>
          <a:p>
            <a:pPr>
              <a:defRPr sz="1300" b="0" u="none" strike="noStrike">
                <a:uFillTx/>
                <a:latin typeface="Arial"/>
              </a:defRPr>
            </a:pPr>
            <a:r>
              <a:rPr lang="fr-FR" sz="1800" b="1" u="none" strike="noStrike">
                <a:solidFill>
                  <a:srgbClr val="000000"/>
                </a:solidFill>
                <a:uFillTx/>
                <a:latin typeface="Calibri"/>
              </a:rPr>
              <a:t>Évolution mensuelle des leads</a:t>
            </a:r>
          </a:p>
        </c:rich>
      </c:tx>
      <c:overlay val="0"/>
      <c:spPr>
        <a:noFill/>
        <a:ln w="0">
          <a:noFill/>
        </a:ln>
      </c:spPr>
    </c:title>
    <c:autoTitleDeleted val="0"/>
    <c:plotArea>
      <c:layout/>
      <c:lineChart>
        <c:grouping val="standard"/>
        <c:varyColors val="0"/>
        <c:ser>
          <c:idx val="0"/>
          <c:order val="0"/>
          <c:tx>
            <c:strRef>
              <c:f>'4-Tableau de bord'!$I$10</c:f>
              <c:strCache>
                <c:ptCount val="1"/>
                <c:pt idx="0">
                  <c:v>Leads</c:v>
                </c:pt>
              </c:strCache>
            </c:strRef>
          </c:tx>
          <c:spPr>
            <a:ln w="12600">
              <a:solidFill>
                <a:srgbClr val="BE4B48"/>
              </a:solidFill>
              <a:round/>
            </a:ln>
          </c:spPr>
          <c:marker>
            <c:symbol val="none"/>
          </c:marker>
          <c:dLbls>
            <c:spPr>
              <a:noFill/>
              <a:ln>
                <a:noFill/>
              </a:ln>
              <a:effectLst/>
            </c:spPr>
            <c:txPr>
              <a:bodyPr wrap="none"/>
              <a:lstStyle/>
              <a:p>
                <a:pPr>
                  <a:defRPr sz="1000" b="0" u="none" strike="noStrike">
                    <a:uFillTx/>
                    <a:latin typeface="Arial"/>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12600">
                      <a:solidFill>
                        <a:srgbClr val="000000"/>
                      </a:solidFill>
                    </a:ln>
                  </c:spPr>
                </c15:leaderLines>
              </c:ext>
            </c:extLst>
          </c:dLbls>
          <c:cat>
            <c:strRef>
              <c:f>'4-Tableau de bord'!$G$11:$G$13</c:f>
              <c:strCache>
                <c:ptCount val="3"/>
                <c:pt idx="0">
                  <c:v>Janvier 2026</c:v>
                </c:pt>
                <c:pt idx="1">
                  <c:v>Février 2026</c:v>
                </c:pt>
                <c:pt idx="2">
                  <c:v>Mars 2026</c:v>
                </c:pt>
              </c:strCache>
            </c:strRef>
          </c:cat>
          <c:val>
            <c:numRef>
              <c:f>'4-Tableau de bord'!$I$11:$I$13</c:f>
              <c:numCache>
                <c:formatCode>#,##0</c:formatCode>
                <c:ptCount val="3"/>
                <c:pt idx="0">
                  <c:v>1252</c:v>
                </c:pt>
                <c:pt idx="1">
                  <c:v>1021</c:v>
                </c:pt>
                <c:pt idx="2">
                  <c:v>1540</c:v>
                </c:pt>
              </c:numCache>
            </c:numRef>
          </c:val>
          <c:smooth val="1"/>
          <c:extLst>
            <c:ext xmlns:c16="http://schemas.microsoft.com/office/drawing/2014/chart" uri="{C3380CC4-5D6E-409C-BE32-E72D297353CC}">
              <c16:uniqueId val="{00000000-91B3-674F-8606-467F48B13111}"/>
            </c:ext>
          </c:extLst>
        </c:ser>
        <c:dLbls>
          <c:showLegendKey val="0"/>
          <c:showVal val="0"/>
          <c:showCatName val="0"/>
          <c:showSerName val="0"/>
          <c:showPercent val="0"/>
          <c:showBubbleSize val="0"/>
        </c:dLbls>
        <c:hiLowLines>
          <c:spPr>
            <a:ln w="0">
              <a:noFill/>
            </a:ln>
          </c:spPr>
        </c:hiLowLines>
        <c:smooth val="0"/>
        <c:axId val="26540950"/>
        <c:axId val="74003451"/>
      </c:lineChart>
      <c:catAx>
        <c:axId val="26540950"/>
        <c:scaling>
          <c:orientation val="minMax"/>
        </c:scaling>
        <c:delete val="0"/>
        <c:axPos val="b"/>
        <c:title>
          <c:tx>
            <c:rich>
              <a:bodyPr rot="0"/>
              <a:lstStyle/>
              <a:p>
                <a:pPr>
                  <a:defRPr sz="1300" b="0" u="none" strike="noStrike">
                    <a:uFillTx/>
                    <a:latin typeface="Arial"/>
                  </a:defRPr>
                </a:pPr>
                <a:r>
                  <a:rPr lang="fr-FR" sz="1000" b="1" u="none" strike="noStrike">
                    <a:solidFill>
                      <a:srgbClr val="000000"/>
                    </a:solidFill>
                    <a:uFillTx/>
                    <a:latin typeface="Calibri"/>
                  </a:rPr>
                  <a:t>Mois</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fr-FR"/>
          </a:p>
        </c:txPr>
        <c:crossAx val="74003451"/>
        <c:crosses val="autoZero"/>
        <c:auto val="1"/>
        <c:lblAlgn val="ctr"/>
        <c:lblOffset val="100"/>
        <c:noMultiLvlLbl val="0"/>
      </c:catAx>
      <c:valAx>
        <c:axId val="74003451"/>
        <c:scaling>
          <c:orientation val="minMax"/>
        </c:scaling>
        <c:delete val="0"/>
        <c:axPos val="l"/>
        <c:majorGridlines>
          <c:spPr>
            <a:ln w="9360">
              <a:solidFill>
                <a:srgbClr val="878787"/>
              </a:solidFill>
              <a:round/>
            </a:ln>
          </c:spPr>
        </c:majorGridlines>
        <c:title>
          <c:tx>
            <c:rich>
              <a:bodyPr rot="-5400000"/>
              <a:lstStyle/>
              <a:p>
                <a:pPr>
                  <a:defRPr sz="1300" b="0" u="none" strike="noStrike">
                    <a:uFillTx/>
                    <a:latin typeface="Arial"/>
                  </a:defRPr>
                </a:pPr>
                <a:r>
                  <a:rPr lang="fr-FR" sz="1000" b="1" u="none" strike="noStrike">
                    <a:solidFill>
                      <a:srgbClr val="000000"/>
                    </a:solidFill>
                    <a:uFillTx/>
                    <a:latin typeface="Calibri"/>
                  </a:rPr>
                  <a:t>Leads</a:t>
                </a:r>
              </a:p>
            </c:rich>
          </c:tx>
          <c:overlay val="0"/>
          <c:spPr>
            <a:noFill/>
            <a:ln w="0">
              <a:noFill/>
            </a:ln>
          </c:spPr>
        </c:title>
        <c:numFmt formatCode="#,##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endParaRPr lang="fr-FR"/>
          </a:p>
        </c:txPr>
        <c:crossAx val="26540950"/>
        <c:crosses val="autoZero"/>
        <c:crossBetween val="between"/>
      </c:valAx>
      <c:spPr>
        <a:solidFill>
          <a:srgbClr val="FFFFFF"/>
        </a:solidFill>
        <a:ln w="0">
          <a:noFill/>
        </a:ln>
      </c:spPr>
    </c:plotArea>
    <c:legend>
      <c:legendPos val="r"/>
      <c:overlay val="0"/>
      <c:spPr>
        <a:noFill/>
        <a:ln w="0">
          <a:noFill/>
        </a:ln>
      </c:spPr>
      <c:txPr>
        <a:bodyPr/>
        <a:lstStyle/>
        <a:p>
          <a:pPr>
            <a:defRPr sz="1000" b="0" u="none" strike="noStrike">
              <a:solidFill>
                <a:srgbClr val="000000"/>
              </a:solidFill>
              <a:uFillTx/>
              <a:latin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300" b="0" u="none" strike="noStrike">
                <a:uFillTx/>
                <a:latin typeface="Arial"/>
              </a:defRPr>
            </a:pPr>
            <a:r>
              <a:rPr lang="fr-FR" sz="1800" b="1" u="none" strike="noStrike">
                <a:solidFill>
                  <a:srgbClr val="000000"/>
                </a:solidFill>
                <a:uFillTx/>
                <a:latin typeface="Calibri"/>
              </a:rPr>
              <a:t>Répartition du budget par canal</a:t>
            </a:r>
          </a:p>
        </c:rich>
      </c:tx>
      <c:overlay val="0"/>
      <c:spPr>
        <a:noFill/>
        <a:ln w="0">
          <a:noFill/>
        </a:ln>
      </c:spPr>
    </c:title>
    <c:autoTitleDeleted val="0"/>
    <c:plotArea>
      <c:layout/>
      <c:pieChart>
        <c:varyColors val="1"/>
        <c:ser>
          <c:idx val="0"/>
          <c:order val="0"/>
          <c:tx>
            <c:strRef>
              <c:f>'4-Tableau de bord'!$C$10</c:f>
              <c:strCache>
                <c:ptCount val="1"/>
                <c:pt idx="0">
                  <c:v>Budget</c:v>
                </c:pt>
              </c:strCache>
            </c:strRef>
          </c:tx>
          <c:spPr>
            <a:solidFill>
              <a:srgbClr val="4F81BD"/>
            </a:solidFill>
            <a:ln w="12600">
              <a:noFill/>
            </a:ln>
          </c:spPr>
          <c:dPt>
            <c:idx val="0"/>
            <c:bubble3D val="0"/>
            <c:extLst>
              <c:ext xmlns:c16="http://schemas.microsoft.com/office/drawing/2014/chart" uri="{C3380CC4-5D6E-409C-BE32-E72D297353CC}">
                <c16:uniqueId val="{00000001-D15A-2F46-A573-081F661C65AB}"/>
              </c:ext>
            </c:extLst>
          </c:dPt>
          <c:dPt>
            <c:idx val="1"/>
            <c:bubble3D val="0"/>
            <c:spPr>
              <a:solidFill>
                <a:srgbClr val="C0504D"/>
              </a:solidFill>
              <a:ln w="12600">
                <a:noFill/>
              </a:ln>
            </c:spPr>
            <c:extLst>
              <c:ext xmlns:c16="http://schemas.microsoft.com/office/drawing/2014/chart" uri="{C3380CC4-5D6E-409C-BE32-E72D297353CC}">
                <c16:uniqueId val="{00000003-D15A-2F46-A573-081F661C65AB}"/>
              </c:ext>
            </c:extLst>
          </c:dPt>
          <c:dPt>
            <c:idx val="2"/>
            <c:bubble3D val="0"/>
            <c:spPr>
              <a:solidFill>
                <a:srgbClr val="9BBB59"/>
              </a:solidFill>
              <a:ln w="12600">
                <a:noFill/>
              </a:ln>
            </c:spPr>
            <c:extLst>
              <c:ext xmlns:c16="http://schemas.microsoft.com/office/drawing/2014/chart" uri="{C3380CC4-5D6E-409C-BE32-E72D297353CC}">
                <c16:uniqueId val="{00000005-D15A-2F46-A573-081F661C65AB}"/>
              </c:ext>
            </c:extLst>
          </c:dPt>
          <c:dPt>
            <c:idx val="3"/>
            <c:bubble3D val="0"/>
            <c:spPr>
              <a:solidFill>
                <a:srgbClr val="8064A2"/>
              </a:solidFill>
              <a:ln w="12600">
                <a:noFill/>
              </a:ln>
            </c:spPr>
            <c:extLst>
              <c:ext xmlns:c16="http://schemas.microsoft.com/office/drawing/2014/chart" uri="{C3380CC4-5D6E-409C-BE32-E72D297353CC}">
                <c16:uniqueId val="{00000007-D15A-2F46-A573-081F661C65AB}"/>
              </c:ext>
            </c:extLst>
          </c:dPt>
          <c:dPt>
            <c:idx val="4"/>
            <c:bubble3D val="0"/>
            <c:spPr>
              <a:solidFill>
                <a:srgbClr val="4BACC6"/>
              </a:solidFill>
              <a:ln w="12600">
                <a:noFill/>
              </a:ln>
            </c:spPr>
            <c:extLst>
              <c:ext xmlns:c16="http://schemas.microsoft.com/office/drawing/2014/chart" uri="{C3380CC4-5D6E-409C-BE32-E72D297353CC}">
                <c16:uniqueId val="{00000009-D15A-2F46-A573-081F661C65AB}"/>
              </c:ext>
            </c:extLst>
          </c:dPt>
          <c:dLbls>
            <c:dLbl>
              <c:idx val="0"/>
              <c:spPr/>
              <c:txPr>
                <a:bodyPr wrap="square"/>
                <a:lstStyle/>
                <a:p>
                  <a:pPr>
                    <a:defRPr sz="1000" b="0" u="none" strike="noStrike">
                      <a:solidFill>
                        <a:srgbClr val="000000"/>
                      </a:solidFill>
                      <a:uFillTx/>
                      <a:latin typeface="Calibri"/>
                    </a:defRPr>
                  </a:pPr>
                  <a:endParaRPr lang="fr-FR"/>
                </a:p>
              </c:txPr>
              <c:dLblPos val="bestFit"/>
              <c:showLegendKey val="1"/>
              <c:showVal val="1"/>
              <c:showCatName val="1"/>
              <c:showSerName val="1"/>
              <c:showPercent val="1"/>
              <c:showBubbleSize val="1"/>
              <c:extLst>
                <c:ext xmlns:c15="http://schemas.microsoft.com/office/drawing/2012/chart" uri="{CE6537A1-D6FC-4f65-9D91-7224C49458BB}"/>
                <c:ext xmlns:c16="http://schemas.microsoft.com/office/drawing/2014/chart" uri="{C3380CC4-5D6E-409C-BE32-E72D297353CC}">
                  <c16:uniqueId val="{00000001-D15A-2F46-A573-081F661C65AB}"/>
                </c:ext>
              </c:extLst>
            </c:dLbl>
            <c:dLbl>
              <c:idx val="1"/>
              <c:spPr/>
              <c:txPr>
                <a:bodyPr wrap="square"/>
                <a:lstStyle/>
                <a:p>
                  <a:pPr>
                    <a:defRPr sz="1000" b="0" u="none" strike="noStrike">
                      <a:solidFill>
                        <a:srgbClr val="000000"/>
                      </a:solidFill>
                      <a:uFillTx/>
                      <a:latin typeface="Calibri"/>
                    </a:defRPr>
                  </a:pPr>
                  <a:endParaRPr lang="fr-FR"/>
                </a:p>
              </c:txPr>
              <c:dLblPos val="bestFit"/>
              <c:showLegendKey val="1"/>
              <c:showVal val="1"/>
              <c:showCatName val="1"/>
              <c:showSerName val="1"/>
              <c:showPercent val="1"/>
              <c:showBubbleSize val="1"/>
              <c:extLst>
                <c:ext xmlns:c15="http://schemas.microsoft.com/office/drawing/2012/chart" uri="{CE6537A1-D6FC-4f65-9D91-7224C49458BB}"/>
                <c:ext xmlns:c16="http://schemas.microsoft.com/office/drawing/2014/chart" uri="{C3380CC4-5D6E-409C-BE32-E72D297353CC}">
                  <c16:uniqueId val="{00000003-D15A-2F46-A573-081F661C65AB}"/>
                </c:ext>
              </c:extLst>
            </c:dLbl>
            <c:dLbl>
              <c:idx val="2"/>
              <c:spPr/>
              <c:txPr>
                <a:bodyPr wrap="square"/>
                <a:lstStyle/>
                <a:p>
                  <a:pPr>
                    <a:defRPr sz="1000" b="0" u="none" strike="noStrike">
                      <a:solidFill>
                        <a:srgbClr val="000000"/>
                      </a:solidFill>
                      <a:uFillTx/>
                      <a:latin typeface="Calibri"/>
                    </a:defRPr>
                  </a:pPr>
                  <a:endParaRPr lang="fr-FR"/>
                </a:p>
              </c:txPr>
              <c:dLblPos val="bestFit"/>
              <c:showLegendKey val="1"/>
              <c:showVal val="1"/>
              <c:showCatName val="1"/>
              <c:showSerName val="1"/>
              <c:showPercent val="1"/>
              <c:showBubbleSize val="1"/>
              <c:extLst>
                <c:ext xmlns:c15="http://schemas.microsoft.com/office/drawing/2012/chart" uri="{CE6537A1-D6FC-4f65-9D91-7224C49458BB}"/>
                <c:ext xmlns:c16="http://schemas.microsoft.com/office/drawing/2014/chart" uri="{C3380CC4-5D6E-409C-BE32-E72D297353CC}">
                  <c16:uniqueId val="{00000005-D15A-2F46-A573-081F661C65AB}"/>
                </c:ext>
              </c:extLst>
            </c:dLbl>
            <c:dLbl>
              <c:idx val="3"/>
              <c:spPr/>
              <c:txPr>
                <a:bodyPr wrap="square"/>
                <a:lstStyle/>
                <a:p>
                  <a:pPr>
                    <a:defRPr sz="1000" b="0" u="none" strike="noStrike">
                      <a:solidFill>
                        <a:srgbClr val="000000"/>
                      </a:solidFill>
                      <a:uFillTx/>
                      <a:latin typeface="Calibri"/>
                    </a:defRPr>
                  </a:pPr>
                  <a:endParaRPr lang="fr-FR"/>
                </a:p>
              </c:txPr>
              <c:dLblPos val="bestFit"/>
              <c:showLegendKey val="1"/>
              <c:showVal val="1"/>
              <c:showCatName val="1"/>
              <c:showSerName val="1"/>
              <c:showPercent val="1"/>
              <c:showBubbleSize val="1"/>
              <c:extLst>
                <c:ext xmlns:c15="http://schemas.microsoft.com/office/drawing/2012/chart" uri="{CE6537A1-D6FC-4f65-9D91-7224C49458BB}"/>
                <c:ext xmlns:c16="http://schemas.microsoft.com/office/drawing/2014/chart" uri="{C3380CC4-5D6E-409C-BE32-E72D297353CC}">
                  <c16:uniqueId val="{00000007-D15A-2F46-A573-081F661C65AB}"/>
                </c:ext>
              </c:extLst>
            </c:dLbl>
            <c:dLbl>
              <c:idx val="4"/>
              <c:spPr/>
              <c:txPr>
                <a:bodyPr wrap="square"/>
                <a:lstStyle/>
                <a:p>
                  <a:pPr>
                    <a:defRPr sz="1000" b="0" u="none" strike="noStrike">
                      <a:solidFill>
                        <a:srgbClr val="000000"/>
                      </a:solidFill>
                      <a:uFillTx/>
                      <a:latin typeface="Calibri"/>
                    </a:defRPr>
                  </a:pPr>
                  <a:endParaRPr lang="fr-FR"/>
                </a:p>
              </c:txPr>
              <c:dLblPos val="bestFit"/>
              <c:showLegendKey val="1"/>
              <c:showVal val="1"/>
              <c:showCatName val="1"/>
              <c:showSerName val="1"/>
              <c:showPercent val="1"/>
              <c:showBubbleSize val="1"/>
              <c:extLst>
                <c:ext xmlns:c15="http://schemas.microsoft.com/office/drawing/2012/chart" uri="{CE6537A1-D6FC-4f65-9D91-7224C49458BB}"/>
                <c:ext xmlns:c16="http://schemas.microsoft.com/office/drawing/2014/chart" uri="{C3380CC4-5D6E-409C-BE32-E72D297353CC}">
                  <c16:uniqueId val="{00000009-D15A-2F46-A573-081F661C65AB}"/>
                </c:ext>
              </c:extLst>
            </c:dLbl>
            <c:spPr>
              <a:noFill/>
              <a:ln>
                <a:noFill/>
              </a:ln>
              <a:effectLst/>
            </c:spPr>
            <c:txPr>
              <a:bodyPr wrap="square"/>
              <a:lstStyle/>
              <a:p>
                <a:pPr>
                  <a:defRPr sz="1000" b="0" u="none" strike="noStrike">
                    <a:solidFill>
                      <a:srgbClr val="000000"/>
                    </a:solidFill>
                    <a:uFillTx/>
                    <a:latin typeface="Calibri"/>
                  </a:defRPr>
                </a:pPr>
                <a:endParaRPr lang="fr-FR"/>
              </a:p>
            </c:txPr>
            <c:dLblPos val="bestFit"/>
            <c:showLegendKey val="1"/>
            <c:showVal val="1"/>
            <c:showCatName val="1"/>
            <c:showSerName val="1"/>
            <c:showPercent val="1"/>
            <c:showBubbleSize val="1"/>
            <c:separator>; </c:separator>
            <c:showLeaderLines val="1"/>
            <c:leaderLines>
              <c:spPr>
                <a:ln w="0">
                  <a:solidFill>
                    <a:srgbClr val="000000"/>
                  </a:solidFill>
                </a:ln>
              </c:spPr>
            </c:leaderLines>
            <c:extLst>
              <c:ext xmlns:c15="http://schemas.microsoft.com/office/drawing/2012/chart" uri="{CE6537A1-D6FC-4f65-9D91-7224C49458BB}"/>
            </c:extLst>
          </c:dLbls>
          <c:cat>
            <c:strRef>
              <c:f>'4-Tableau de bord'!$B$11:$B$15</c:f>
              <c:strCache>
                <c:ptCount val="5"/>
                <c:pt idx="0">
                  <c:v>Google Ads</c:v>
                </c:pt>
                <c:pt idx="1">
                  <c:v>Meta Ads</c:v>
                </c:pt>
                <c:pt idx="2">
                  <c:v>LinkedIn Ads</c:v>
                </c:pt>
                <c:pt idx="3">
                  <c:v>Email</c:v>
                </c:pt>
                <c:pt idx="4">
                  <c:v>SEO</c:v>
                </c:pt>
              </c:strCache>
            </c:strRef>
          </c:cat>
          <c:val>
            <c:numRef>
              <c:f>'4-Tableau de bord'!$C$11:$C$15</c:f>
              <c:numCache>
                <c:formatCode>#\ ##0" €"</c:formatCode>
                <c:ptCount val="5"/>
                <c:pt idx="0">
                  <c:v>7100</c:v>
                </c:pt>
                <c:pt idx="1">
                  <c:v>7230</c:v>
                </c:pt>
                <c:pt idx="2">
                  <c:v>10800</c:v>
                </c:pt>
                <c:pt idx="3">
                  <c:v>830</c:v>
                </c:pt>
                <c:pt idx="4">
                  <c:v>0</c:v>
                </c:pt>
              </c:numCache>
            </c:numRef>
          </c:val>
          <c:extLst>
            <c:ext xmlns:c16="http://schemas.microsoft.com/office/drawing/2014/chart" uri="{C3380CC4-5D6E-409C-BE32-E72D297353CC}">
              <c16:uniqueId val="{0000000A-D15A-2F46-A573-081F661C65AB}"/>
            </c:ext>
          </c:extLst>
        </c:ser>
        <c:dLbls>
          <c:showLegendKey val="0"/>
          <c:showVal val="0"/>
          <c:showCatName val="0"/>
          <c:showSerName val="0"/>
          <c:showPercent val="0"/>
          <c:showBubbleSize val="0"/>
          <c:showLeaderLines val="1"/>
        </c:dLbls>
        <c:firstSliceAng val="0"/>
      </c:pieChart>
      <c:spPr>
        <a:solidFill>
          <a:srgbClr val="FFFFFF"/>
        </a:solidFill>
        <a:ln w="0">
          <a:noFill/>
        </a:ln>
      </c:spPr>
    </c:plotArea>
    <c:legend>
      <c:legendPos val="r"/>
      <c:overlay val="0"/>
      <c:spPr>
        <a:noFill/>
        <a:ln w="0">
          <a:noFill/>
        </a:ln>
      </c:spPr>
      <c:txPr>
        <a:bodyPr/>
        <a:lstStyle/>
        <a:p>
          <a:pPr>
            <a:defRPr sz="1000" b="0" u="none" strike="noStrike">
              <a:solidFill>
                <a:srgbClr val="000000"/>
              </a:solidFill>
              <a:uFillTx/>
              <a:latin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6</xdr:col>
      <xdr:colOff>105480</xdr:colOff>
      <xdr:row>31</xdr:row>
      <xdr:rowOff>21960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16</xdr:row>
      <xdr:rowOff>0</xdr:rowOff>
    </xdr:from>
    <xdr:to>
      <xdr:col>11</xdr:col>
      <xdr:colOff>105840</xdr:colOff>
      <xdr:row>31</xdr:row>
      <xdr:rowOff>21960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35</xdr:row>
      <xdr:rowOff>0</xdr:rowOff>
    </xdr:from>
    <xdr:to>
      <xdr:col>6</xdr:col>
      <xdr:colOff>105480</xdr:colOff>
      <xdr:row>50</xdr:row>
      <xdr:rowOff>21960</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ampagnes" displayName="Campagnes" ref="A4:P34" totalsRowShown="0">
  <autoFilter ref="A4:P34" xr:uid="{00000000-0009-0000-0100-000001000000}"/>
  <tableColumns count="16">
    <tableColumn id="1" xr3:uid="{00000000-0010-0000-0000-000001000000}" name="Date"/>
    <tableColumn id="2" xr3:uid="{00000000-0010-0000-0000-000002000000}" name="Canal"/>
    <tableColumn id="3" xr3:uid="{00000000-0010-0000-0000-000003000000}" name="Campagne"/>
    <tableColumn id="4" xr3:uid="{00000000-0010-0000-0000-000004000000}" name="Budget"/>
    <tableColumn id="5" xr3:uid="{00000000-0010-0000-0000-000005000000}" name="Impressions"/>
    <tableColumn id="6" xr3:uid="{00000000-0010-0000-0000-000006000000}" name="Clics"/>
    <tableColumn id="7" xr3:uid="{00000000-0010-0000-0000-000007000000}" name="Leads"/>
    <tableColumn id="8" xr3:uid="{00000000-0010-0000-0000-000008000000}" name="Ventes"/>
    <tableColumn id="9" xr3:uid="{00000000-0010-0000-0000-000009000000}" name="Chiffre d'affaires"/>
    <tableColumn id="10" xr3:uid="{00000000-0010-0000-0000-00000A000000}" name="CTR"/>
    <tableColumn id="11" xr3:uid="{00000000-0010-0000-0000-00000B000000}" name="Taux de conversion"/>
    <tableColumn id="12" xr3:uid="{00000000-0010-0000-0000-00000C000000}" name="CPC"/>
    <tableColumn id="13" xr3:uid="{00000000-0010-0000-0000-00000D000000}" name="CPL"/>
    <tableColumn id="14" xr3:uid="{00000000-0010-0000-0000-00000E000000}" name="ROAS"/>
    <tableColumn id="15" xr3:uid="{00000000-0010-0000-0000-00000F000000}" name="ROI"/>
    <tableColumn id="16" xr3:uid="{00000000-0010-0000-0000-000010000000}" name="Statu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45"/>
  <sheetViews>
    <sheetView showGridLines="0" zoomScaleNormal="100" workbookViewId="0">
      <selection activeCell="D36" sqref="D36"/>
    </sheetView>
  </sheetViews>
  <sheetFormatPr baseColWidth="10" defaultColWidth="8.6640625" defaultRowHeight="15" x14ac:dyDescent="0.2"/>
  <cols>
    <col min="1" max="1" width="4" customWidth="1"/>
    <col min="2" max="2" width="110" customWidth="1"/>
  </cols>
  <sheetData>
    <row r="1" spans="2:2" ht="27.75" customHeight="1" x14ac:dyDescent="0.25">
      <c r="B1" s="3" t="s">
        <v>0</v>
      </c>
    </row>
    <row r="2" spans="2:2" ht="45" customHeight="1" x14ac:dyDescent="0.2">
      <c r="B2" s="2" t="s">
        <v>1</v>
      </c>
    </row>
    <row r="4" spans="2:2" ht="21.75" customHeight="1" x14ac:dyDescent="0.2">
      <c r="B4" s="4" t="s">
        <v>2</v>
      </c>
    </row>
    <row r="5" spans="2:2" ht="32" x14ac:dyDescent="0.2">
      <c r="B5" s="5" t="s">
        <v>3</v>
      </c>
    </row>
    <row r="6" spans="2:2" ht="32" x14ac:dyDescent="0.2">
      <c r="B6" s="5" t="s">
        <v>4</v>
      </c>
    </row>
    <row r="7" spans="2:2" ht="18" customHeight="1" x14ac:dyDescent="0.2">
      <c r="B7" s="5" t="s">
        <v>5</v>
      </c>
    </row>
    <row r="8" spans="2:2" ht="18" customHeight="1" x14ac:dyDescent="0.2">
      <c r="B8" s="5" t="s">
        <v>6</v>
      </c>
    </row>
    <row r="9" spans="2:2" ht="18" customHeight="1" x14ac:dyDescent="0.2">
      <c r="B9" s="5" t="s">
        <v>7</v>
      </c>
    </row>
    <row r="10" spans="2:2" ht="18" customHeight="1" x14ac:dyDescent="0.2">
      <c r="B10" s="5" t="s">
        <v>8</v>
      </c>
    </row>
    <row r="11" spans="2:2" ht="18" customHeight="1" x14ac:dyDescent="0.2">
      <c r="B11" s="5" t="s">
        <v>9</v>
      </c>
    </row>
    <row r="12" spans="2:2" ht="18" customHeight="1" x14ac:dyDescent="0.2">
      <c r="B12" s="5" t="s">
        <v>10</v>
      </c>
    </row>
    <row r="14" spans="2:2" ht="21.75" customHeight="1" x14ac:dyDescent="0.2">
      <c r="B14" s="4" t="s">
        <v>11</v>
      </c>
    </row>
    <row r="15" spans="2:2" ht="18" customHeight="1" x14ac:dyDescent="0.2">
      <c r="B15" s="5" t="s">
        <v>12</v>
      </c>
    </row>
    <row r="16" spans="2:2" ht="18" customHeight="1" x14ac:dyDescent="0.2">
      <c r="B16" s="5" t="s">
        <v>13</v>
      </c>
    </row>
    <row r="17" spans="2:2" ht="18" customHeight="1" x14ac:dyDescent="0.2">
      <c r="B17" s="5" t="s">
        <v>14</v>
      </c>
    </row>
    <row r="18" spans="2:2" ht="18" customHeight="1" x14ac:dyDescent="0.2">
      <c r="B18" s="5" t="s">
        <v>15</v>
      </c>
    </row>
    <row r="19" spans="2:2" ht="18" customHeight="1" x14ac:dyDescent="0.2">
      <c r="B19" s="5" t="s">
        <v>16</v>
      </c>
    </row>
    <row r="20" spans="2:2" ht="18" customHeight="1" x14ac:dyDescent="0.2">
      <c r="B20" s="5" t="s">
        <v>17</v>
      </c>
    </row>
    <row r="21" spans="2:2" ht="18" customHeight="1" x14ac:dyDescent="0.2">
      <c r="B21" s="5" t="s">
        <v>18</v>
      </c>
    </row>
    <row r="22" spans="2:2" ht="18" customHeight="1" x14ac:dyDescent="0.2">
      <c r="B22" s="5" t="s">
        <v>19</v>
      </c>
    </row>
    <row r="24" spans="2:2" ht="21.75" customHeight="1" x14ac:dyDescent="0.2">
      <c r="B24" s="4" t="s">
        <v>20</v>
      </c>
    </row>
    <row r="25" spans="2:2" ht="18" customHeight="1" x14ac:dyDescent="0.2">
      <c r="B25" s="5" t="s">
        <v>21</v>
      </c>
    </row>
    <row r="26" spans="2:2" ht="18" customHeight="1" x14ac:dyDescent="0.2">
      <c r="B26" s="5" t="s">
        <v>22</v>
      </c>
    </row>
    <row r="27" spans="2:2" ht="32" x14ac:dyDescent="0.2">
      <c r="B27" s="5" t="s">
        <v>23</v>
      </c>
    </row>
    <row r="28" spans="2:2" ht="18" customHeight="1" x14ac:dyDescent="0.2">
      <c r="B28" s="5" t="s">
        <v>24</v>
      </c>
    </row>
    <row r="29" spans="2:2" ht="18" customHeight="1" x14ac:dyDescent="0.2">
      <c r="B29" s="5" t="s">
        <v>25</v>
      </c>
    </row>
    <row r="30" spans="2:2" ht="18" customHeight="1" x14ac:dyDescent="0.2">
      <c r="B30" s="5" t="s">
        <v>26</v>
      </c>
    </row>
    <row r="31" spans="2:2" ht="18" customHeight="1" x14ac:dyDescent="0.2">
      <c r="B31" s="5" t="s">
        <v>27</v>
      </c>
    </row>
    <row r="33" spans="2:2" ht="21.75" customHeight="1" x14ac:dyDescent="0.2">
      <c r="B33" s="4" t="s">
        <v>28</v>
      </c>
    </row>
    <row r="34" spans="2:2" ht="18" customHeight="1" x14ac:dyDescent="0.2">
      <c r="B34" s="5" t="s">
        <v>29</v>
      </c>
    </row>
    <row r="35" spans="2:2" ht="18" customHeight="1" x14ac:dyDescent="0.2">
      <c r="B35" s="5" t="s">
        <v>30</v>
      </c>
    </row>
    <row r="36" spans="2:2" ht="18" customHeight="1" x14ac:dyDescent="0.2">
      <c r="B36" s="5" t="s">
        <v>31</v>
      </c>
    </row>
    <row r="37" spans="2:2" ht="18" customHeight="1" x14ac:dyDescent="0.2">
      <c r="B37" s="5" t="s">
        <v>32</v>
      </c>
    </row>
    <row r="38" spans="2:2" ht="18" customHeight="1" x14ac:dyDescent="0.2">
      <c r="B38" s="5" t="s">
        <v>33</v>
      </c>
    </row>
    <row r="39" spans="2:2" ht="32" x14ac:dyDescent="0.2">
      <c r="B39" s="5" t="s">
        <v>34</v>
      </c>
    </row>
    <row r="40" spans="2:2" ht="18" customHeight="1" x14ac:dyDescent="0.2">
      <c r="B40" s="5" t="s">
        <v>35</v>
      </c>
    </row>
    <row r="42" spans="2:2" ht="21.75" customHeight="1" x14ac:dyDescent="0.2">
      <c r="B42" s="4" t="s">
        <v>36</v>
      </c>
    </row>
    <row r="43" spans="2:2" ht="32" x14ac:dyDescent="0.2">
      <c r="B43" s="5" t="s">
        <v>37</v>
      </c>
    </row>
    <row r="44" spans="2:2" ht="18" customHeight="1" x14ac:dyDescent="0.2">
      <c r="B44" s="5" t="s">
        <v>38</v>
      </c>
    </row>
    <row r="45" spans="2:2" ht="18" customHeight="1" x14ac:dyDescent="0.2">
      <c r="B45" s="5" t="s">
        <v>39</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0"/>
  <sheetViews>
    <sheetView showGridLines="0" zoomScaleNormal="100" workbookViewId="0">
      <selection sqref="A1:I1"/>
    </sheetView>
  </sheetViews>
  <sheetFormatPr baseColWidth="10" defaultColWidth="8.6640625" defaultRowHeight="15" x14ac:dyDescent="0.2"/>
  <cols>
    <col min="1" max="1" width="12" customWidth="1"/>
    <col min="2" max="2" width="16" customWidth="1"/>
    <col min="3" max="3" width="28" customWidth="1"/>
    <col min="4" max="4" width="12" customWidth="1"/>
    <col min="5" max="5" width="14" customWidth="1"/>
    <col min="6" max="8" width="10" customWidth="1"/>
    <col min="9" max="9" width="16" customWidth="1"/>
  </cols>
  <sheetData>
    <row r="1" spans="1:9" ht="21.75" customHeight="1" x14ac:dyDescent="0.2">
      <c r="A1" s="25" t="s">
        <v>40</v>
      </c>
      <c r="B1" s="25"/>
      <c r="C1" s="25"/>
      <c r="D1" s="25"/>
      <c r="E1" s="25"/>
      <c r="F1" s="25"/>
      <c r="G1" s="25"/>
      <c r="H1" s="25"/>
      <c r="I1" s="25"/>
    </row>
    <row r="2" spans="1:9" ht="18" customHeight="1" x14ac:dyDescent="0.2">
      <c r="A2" s="26" t="s">
        <v>41</v>
      </c>
      <c r="B2" s="26"/>
      <c r="C2" s="26"/>
      <c r="D2" s="26"/>
      <c r="E2" s="26"/>
      <c r="F2" s="26"/>
      <c r="G2" s="26"/>
      <c r="H2" s="26"/>
      <c r="I2" s="26"/>
    </row>
    <row r="4" spans="1:9" ht="21.75" customHeight="1" x14ac:dyDescent="0.2">
      <c r="A4" s="6" t="s">
        <v>42</v>
      </c>
      <c r="B4" s="6" t="s">
        <v>43</v>
      </c>
      <c r="C4" s="6" t="s">
        <v>44</v>
      </c>
      <c r="D4" s="6" t="s">
        <v>45</v>
      </c>
      <c r="E4" s="6" t="s">
        <v>46</v>
      </c>
      <c r="F4" s="6" t="s">
        <v>47</v>
      </c>
      <c r="G4" s="6" t="s">
        <v>48</v>
      </c>
      <c r="H4" s="6" t="s">
        <v>49</v>
      </c>
      <c r="I4" s="6" t="s">
        <v>50</v>
      </c>
    </row>
    <row r="5" spans="1:9" x14ac:dyDescent="0.2">
      <c r="A5" s="7">
        <v>46027</v>
      </c>
      <c r="B5" s="8" t="s">
        <v>51</v>
      </c>
      <c r="C5" s="8" t="s">
        <v>52</v>
      </c>
      <c r="D5" s="9">
        <v>1200</v>
      </c>
      <c r="E5" s="10">
        <v>42000</v>
      </c>
      <c r="F5" s="10">
        <v>1850</v>
      </c>
      <c r="G5" s="10">
        <v>142</v>
      </c>
      <c r="H5" s="10">
        <v>38</v>
      </c>
      <c r="I5" s="9">
        <v>15200</v>
      </c>
    </row>
    <row r="6" spans="1:9" x14ac:dyDescent="0.2">
      <c r="A6" s="7">
        <v>46027</v>
      </c>
      <c r="B6" s="8" t="s">
        <v>53</v>
      </c>
      <c r="C6" s="8" t="s">
        <v>54</v>
      </c>
      <c r="D6" s="9">
        <v>900</v>
      </c>
      <c r="E6" s="10">
        <v>86000</v>
      </c>
      <c r="F6" s="10">
        <v>2100</v>
      </c>
      <c r="G6" s="10">
        <v>98</v>
      </c>
      <c r="H6" s="10">
        <v>21</v>
      </c>
      <c r="I6" s="9">
        <v>9450</v>
      </c>
    </row>
    <row r="7" spans="1:9" x14ac:dyDescent="0.2">
      <c r="A7" s="7">
        <v>46030</v>
      </c>
      <c r="B7" s="8" t="s">
        <v>55</v>
      </c>
      <c r="C7" s="8" t="s">
        <v>56</v>
      </c>
      <c r="D7" s="9">
        <v>1500</v>
      </c>
      <c r="E7" s="10">
        <v>18000</v>
      </c>
      <c r="F7" s="10">
        <v>420</v>
      </c>
      <c r="G7" s="10">
        <v>28</v>
      </c>
      <c r="H7" s="10">
        <v>4</v>
      </c>
      <c r="I7" s="9">
        <v>8000</v>
      </c>
    </row>
    <row r="8" spans="1:9" x14ac:dyDescent="0.2">
      <c r="A8" s="7">
        <v>46034</v>
      </c>
      <c r="B8" s="8" t="s">
        <v>57</v>
      </c>
      <c r="C8" s="8" t="s">
        <v>58</v>
      </c>
      <c r="D8" s="9">
        <v>150</v>
      </c>
      <c r="E8" s="10">
        <v>12000</v>
      </c>
      <c r="F8" s="10">
        <v>1450</v>
      </c>
      <c r="G8" s="10">
        <v>210</v>
      </c>
      <c r="H8" s="10">
        <v>55</v>
      </c>
      <c r="I8" s="9">
        <v>12100</v>
      </c>
    </row>
    <row r="9" spans="1:9" x14ac:dyDescent="0.2">
      <c r="A9" s="7">
        <v>46037</v>
      </c>
      <c r="B9" s="8" t="s">
        <v>59</v>
      </c>
      <c r="C9" s="8" t="s">
        <v>60</v>
      </c>
      <c r="D9" s="9">
        <v>0</v>
      </c>
      <c r="E9" s="10">
        <v>9500</v>
      </c>
      <c r="F9" s="10">
        <v>780</v>
      </c>
      <c r="G9" s="10">
        <v>46</v>
      </c>
      <c r="H9" s="10">
        <v>12</v>
      </c>
      <c r="I9" s="9">
        <v>3600</v>
      </c>
    </row>
    <row r="10" spans="1:9" x14ac:dyDescent="0.2">
      <c r="A10" s="7">
        <v>46040</v>
      </c>
      <c r="B10" s="8" t="s">
        <v>61</v>
      </c>
      <c r="C10" s="8" t="s">
        <v>62</v>
      </c>
      <c r="D10" s="9">
        <v>600</v>
      </c>
      <c r="E10" s="10">
        <v>21000</v>
      </c>
      <c r="F10" s="10">
        <v>1620</v>
      </c>
      <c r="G10" s="10">
        <v>180</v>
      </c>
      <c r="H10" s="10">
        <v>52</v>
      </c>
      <c r="I10" s="9">
        <v>17680</v>
      </c>
    </row>
    <row r="11" spans="1:9" x14ac:dyDescent="0.2">
      <c r="A11" s="8"/>
      <c r="B11" s="8"/>
      <c r="C11" s="8"/>
      <c r="D11" s="9"/>
      <c r="E11" s="10"/>
      <c r="F11" s="10"/>
      <c r="G11" s="10"/>
      <c r="H11" s="10"/>
      <c r="I11" s="9"/>
    </row>
    <row r="12" spans="1:9" x14ac:dyDescent="0.2">
      <c r="A12" s="7">
        <v>46044</v>
      </c>
      <c r="B12" s="8" t="s">
        <v>53</v>
      </c>
      <c r="C12" s="8" t="s">
        <v>63</v>
      </c>
      <c r="D12" s="9">
        <v>450</v>
      </c>
      <c r="E12" s="10">
        <v>38000</v>
      </c>
      <c r="F12" s="10">
        <v>1100</v>
      </c>
      <c r="G12" s="10">
        <v>105</v>
      </c>
      <c r="H12" s="10">
        <v>38</v>
      </c>
      <c r="I12" s="9">
        <v>11400</v>
      </c>
    </row>
    <row r="13" spans="1:9" x14ac:dyDescent="0.2">
      <c r="A13" s="7">
        <v>46034</v>
      </c>
      <c r="B13" s="8" t="s">
        <v>57</v>
      </c>
      <c r="C13" s="8" t="s">
        <v>58</v>
      </c>
      <c r="D13" s="9">
        <v>150</v>
      </c>
      <c r="E13" s="10">
        <v>12000</v>
      </c>
      <c r="F13" s="10">
        <v>1450</v>
      </c>
      <c r="G13" s="10">
        <v>210</v>
      </c>
      <c r="H13" s="10">
        <v>55</v>
      </c>
      <c r="I13" s="9">
        <v>12100</v>
      </c>
    </row>
    <row r="14" spans="1:9" x14ac:dyDescent="0.2">
      <c r="A14" s="7">
        <v>46047</v>
      </c>
      <c r="B14" s="8" t="s">
        <v>64</v>
      </c>
      <c r="C14" s="8" t="s">
        <v>65</v>
      </c>
      <c r="D14" s="9">
        <v>2200</v>
      </c>
      <c r="E14" s="10">
        <v>22000</v>
      </c>
      <c r="F14" s="10">
        <v>580</v>
      </c>
      <c r="G14" s="10">
        <v>72</v>
      </c>
      <c r="H14" s="10">
        <v>11</v>
      </c>
      <c r="I14" s="9">
        <v>18700</v>
      </c>
    </row>
    <row r="15" spans="1:9" x14ac:dyDescent="0.2">
      <c r="A15" s="7">
        <v>46050</v>
      </c>
      <c r="B15" s="8" t="s">
        <v>66</v>
      </c>
      <c r="C15" s="8" t="s">
        <v>67</v>
      </c>
      <c r="D15" s="9">
        <v>800</v>
      </c>
      <c r="E15" s="10">
        <v>128000</v>
      </c>
      <c r="F15" s="10">
        <v>2240</v>
      </c>
      <c r="G15" s="10">
        <v>76</v>
      </c>
      <c r="H15" s="10">
        <v>9</v>
      </c>
      <c r="I15" s="9">
        <v>3850</v>
      </c>
    </row>
    <row r="16" spans="1:9" x14ac:dyDescent="0.2">
      <c r="A16" s="7">
        <v>46052</v>
      </c>
      <c r="B16" s="8" t="s">
        <v>57</v>
      </c>
      <c r="C16" s="8" t="s">
        <v>68</v>
      </c>
      <c r="D16" s="9">
        <v>180</v>
      </c>
      <c r="E16" s="10">
        <v>15500</v>
      </c>
      <c r="F16" s="10">
        <v>2050</v>
      </c>
      <c r="G16" s="10">
        <v>295</v>
      </c>
      <c r="H16" s="10">
        <v>82</v>
      </c>
      <c r="I16" s="9">
        <v>18450</v>
      </c>
    </row>
    <row r="17" spans="1:9" x14ac:dyDescent="0.2">
      <c r="A17" s="7">
        <v>46055</v>
      </c>
      <c r="B17" s="8" t="s">
        <v>69</v>
      </c>
      <c r="C17" s="8" t="s">
        <v>70</v>
      </c>
      <c r="D17" s="9">
        <v>750</v>
      </c>
      <c r="E17" s="10">
        <v>72000</v>
      </c>
      <c r="F17" s="10">
        <v>2580</v>
      </c>
      <c r="G17" s="10">
        <v>156</v>
      </c>
      <c r="H17" s="10">
        <v>42</v>
      </c>
      <c r="I17" s="9">
        <v>15400</v>
      </c>
    </row>
    <row r="18" spans="1:9" x14ac:dyDescent="0.2">
      <c r="A18" s="7">
        <v>46058</v>
      </c>
      <c r="B18" s="8" t="s">
        <v>59</v>
      </c>
      <c r="C18" s="8" t="s">
        <v>71</v>
      </c>
      <c r="D18" s="9">
        <v>0</v>
      </c>
      <c r="E18" s="10">
        <v>11200</v>
      </c>
      <c r="F18" s="10">
        <v>920</v>
      </c>
      <c r="G18" s="10">
        <v>52</v>
      </c>
      <c r="H18" s="10">
        <v>15</v>
      </c>
      <c r="I18" s="9">
        <v>5250</v>
      </c>
    </row>
    <row r="19" spans="1:9" x14ac:dyDescent="0.2">
      <c r="A19" s="8"/>
      <c r="B19" s="8"/>
      <c r="C19" s="8"/>
      <c r="D19" s="9"/>
      <c r="E19" s="10"/>
      <c r="F19" s="10"/>
      <c r="G19" s="10"/>
      <c r="H19" s="10"/>
      <c r="I19" s="9"/>
    </row>
    <row r="20" spans="1:9" x14ac:dyDescent="0.2">
      <c r="A20" s="7">
        <v>46061</v>
      </c>
      <c r="B20" s="8" t="s">
        <v>51</v>
      </c>
      <c r="C20" s="8" t="s">
        <v>52</v>
      </c>
      <c r="D20" s="9">
        <v>1100</v>
      </c>
      <c r="E20" s="10">
        <v>38500</v>
      </c>
      <c r="F20" s="10">
        <v>1720</v>
      </c>
      <c r="G20" s="10">
        <v>131</v>
      </c>
      <c r="H20" s="10">
        <v>34</v>
      </c>
      <c r="I20" s="9">
        <v>13800</v>
      </c>
    </row>
    <row r="21" spans="1:9" x14ac:dyDescent="0.2">
      <c r="A21" s="7">
        <v>46065</v>
      </c>
      <c r="B21" s="8" t="s">
        <v>72</v>
      </c>
      <c r="C21" s="8" t="s">
        <v>73</v>
      </c>
      <c r="D21" s="9">
        <v>1800</v>
      </c>
      <c r="E21" s="10">
        <v>16500</v>
      </c>
      <c r="F21" s="10">
        <v>495</v>
      </c>
      <c r="G21" s="10">
        <v>88</v>
      </c>
      <c r="H21" s="10">
        <v>18</v>
      </c>
      <c r="I21" s="9">
        <v>28500</v>
      </c>
    </row>
    <row r="22" spans="1:9" x14ac:dyDescent="0.2">
      <c r="A22" s="7">
        <v>46055</v>
      </c>
      <c r="B22" s="8" t="s">
        <v>53</v>
      </c>
      <c r="C22" s="8" t="s">
        <v>70</v>
      </c>
      <c r="D22" s="9">
        <v>750</v>
      </c>
      <c r="E22" s="10">
        <v>72000</v>
      </c>
      <c r="F22" s="10">
        <v>2580</v>
      </c>
      <c r="G22" s="10">
        <v>156</v>
      </c>
      <c r="H22" s="10">
        <v>42</v>
      </c>
      <c r="I22" s="9">
        <v>15400</v>
      </c>
    </row>
    <row r="23" spans="1:9" x14ac:dyDescent="0.2">
      <c r="A23" s="7">
        <v>46068</v>
      </c>
      <c r="B23" s="8" t="s">
        <v>53</v>
      </c>
      <c r="C23" s="8" t="s">
        <v>74</v>
      </c>
      <c r="D23" s="9">
        <v>1400</v>
      </c>
      <c r="E23" s="10">
        <v>145000</v>
      </c>
      <c r="F23" s="10">
        <v>3100</v>
      </c>
      <c r="G23" s="10">
        <v>89</v>
      </c>
      <c r="H23" s="10">
        <v>12</v>
      </c>
      <c r="I23" s="9">
        <v>4800</v>
      </c>
    </row>
    <row r="24" spans="1:9" x14ac:dyDescent="0.2">
      <c r="A24" s="7">
        <v>46071</v>
      </c>
      <c r="B24" s="8" t="s">
        <v>57</v>
      </c>
      <c r="C24" s="8" t="s">
        <v>75</v>
      </c>
      <c r="D24" s="9">
        <v>150</v>
      </c>
      <c r="E24" s="10">
        <v>12500</v>
      </c>
      <c r="F24" s="10">
        <v>1380</v>
      </c>
      <c r="G24" s="10">
        <v>198</v>
      </c>
      <c r="H24" s="10">
        <v>49</v>
      </c>
      <c r="I24" s="9">
        <v>11250</v>
      </c>
    </row>
    <row r="25" spans="1:9" x14ac:dyDescent="0.2">
      <c r="A25" s="7">
        <v>46073</v>
      </c>
      <c r="B25" s="8" t="s">
        <v>51</v>
      </c>
      <c r="C25" s="8" t="s">
        <v>76</v>
      </c>
      <c r="D25" s="9">
        <v>550</v>
      </c>
      <c r="E25" s="10">
        <v>28000</v>
      </c>
      <c r="F25" s="10">
        <v>1980</v>
      </c>
      <c r="G25" s="10">
        <v>165</v>
      </c>
      <c r="H25" s="10">
        <v>44</v>
      </c>
      <c r="I25" s="9">
        <v>15400</v>
      </c>
    </row>
    <row r="26" spans="1:9" x14ac:dyDescent="0.2">
      <c r="A26" s="7">
        <v>46075</v>
      </c>
      <c r="B26" s="8" t="s">
        <v>77</v>
      </c>
      <c r="C26" s="8" t="s">
        <v>78</v>
      </c>
      <c r="D26" s="9">
        <v>680</v>
      </c>
      <c r="E26" s="10">
        <v>68000</v>
      </c>
      <c r="F26" s="10">
        <v>1820</v>
      </c>
      <c r="G26" s="10">
        <v>72</v>
      </c>
      <c r="H26" s="10">
        <v>15</v>
      </c>
      <c r="I26" s="9">
        <v>5650</v>
      </c>
    </row>
    <row r="27" spans="1:9" x14ac:dyDescent="0.2">
      <c r="A27" s="7">
        <v>46078</v>
      </c>
      <c r="B27" s="8" t="s">
        <v>59</v>
      </c>
      <c r="C27" s="8" t="s">
        <v>79</v>
      </c>
      <c r="D27" s="9">
        <v>0</v>
      </c>
      <c r="E27" s="10">
        <v>8900</v>
      </c>
      <c r="F27" s="10">
        <v>640</v>
      </c>
      <c r="G27" s="10">
        <v>38</v>
      </c>
      <c r="H27" s="10">
        <v>11</v>
      </c>
      <c r="I27" s="9">
        <v>4180</v>
      </c>
    </row>
    <row r="28" spans="1:9" x14ac:dyDescent="0.2">
      <c r="A28" s="7">
        <v>46081</v>
      </c>
      <c r="B28" s="8" t="s">
        <v>64</v>
      </c>
      <c r="C28" s="8" t="s">
        <v>56</v>
      </c>
      <c r="D28" s="9">
        <v>1500</v>
      </c>
      <c r="E28" s="10">
        <v>17800</v>
      </c>
      <c r="F28" s="10">
        <v>440</v>
      </c>
      <c r="G28" s="10">
        <v>32</v>
      </c>
      <c r="H28" s="10">
        <v>5</v>
      </c>
      <c r="I28" s="9">
        <v>9600</v>
      </c>
    </row>
    <row r="29" spans="1:9" x14ac:dyDescent="0.2">
      <c r="A29" s="7">
        <v>46084</v>
      </c>
      <c r="B29" s="8" t="s">
        <v>80</v>
      </c>
      <c r="C29" s="8" t="s">
        <v>81</v>
      </c>
      <c r="D29" s="9">
        <v>1300</v>
      </c>
      <c r="E29" s="10">
        <v>46000</v>
      </c>
      <c r="F29" s="10">
        <v>2120</v>
      </c>
      <c r="G29" s="10">
        <v>168</v>
      </c>
      <c r="H29" s="10">
        <v>46</v>
      </c>
      <c r="I29" s="9">
        <v>18950</v>
      </c>
    </row>
    <row r="30" spans="1:9" x14ac:dyDescent="0.2">
      <c r="A30" s="7">
        <v>46086</v>
      </c>
      <c r="B30" s="8" t="s">
        <v>53</v>
      </c>
      <c r="C30" s="8" t="s">
        <v>82</v>
      </c>
      <c r="D30" s="9">
        <v>2500</v>
      </c>
      <c r="E30" s="10">
        <v>168000</v>
      </c>
      <c r="F30" s="10">
        <v>4200</v>
      </c>
      <c r="G30" s="10">
        <v>245</v>
      </c>
      <c r="H30" s="10">
        <v>68</v>
      </c>
      <c r="I30" s="9">
        <v>32400</v>
      </c>
    </row>
    <row r="31" spans="1:9" x14ac:dyDescent="0.2">
      <c r="A31" s="7">
        <v>46089</v>
      </c>
      <c r="B31" s="8" t="s">
        <v>57</v>
      </c>
      <c r="C31" s="8" t="s">
        <v>83</v>
      </c>
      <c r="D31" s="9">
        <v>200</v>
      </c>
      <c r="E31" s="10">
        <v>16800</v>
      </c>
      <c r="F31" s="10">
        <v>2380</v>
      </c>
      <c r="G31" s="10">
        <v>310</v>
      </c>
      <c r="H31" s="10">
        <v>88</v>
      </c>
      <c r="I31" s="9">
        <v>21750</v>
      </c>
    </row>
    <row r="32" spans="1:9" x14ac:dyDescent="0.2">
      <c r="A32" s="7">
        <v>46084</v>
      </c>
      <c r="B32" s="8" t="s">
        <v>51</v>
      </c>
      <c r="C32" s="8" t="s">
        <v>81</v>
      </c>
      <c r="D32" s="9">
        <v>1300</v>
      </c>
      <c r="E32" s="10">
        <v>46000</v>
      </c>
      <c r="F32" s="10">
        <v>2120</v>
      </c>
      <c r="G32" s="10">
        <v>168</v>
      </c>
      <c r="H32" s="10">
        <v>46</v>
      </c>
      <c r="I32" s="9">
        <v>18950</v>
      </c>
    </row>
    <row r="33" spans="1:9" x14ac:dyDescent="0.2">
      <c r="A33" s="8"/>
      <c r="B33" s="8"/>
      <c r="C33" s="8"/>
      <c r="D33" s="9"/>
      <c r="E33" s="10"/>
      <c r="F33" s="10"/>
      <c r="G33" s="10"/>
      <c r="H33" s="10"/>
      <c r="I33" s="9"/>
    </row>
    <row r="34" spans="1:9" x14ac:dyDescent="0.2">
      <c r="A34" s="7">
        <v>46093</v>
      </c>
      <c r="B34" s="8" t="s">
        <v>64</v>
      </c>
      <c r="C34" s="8" t="s">
        <v>84</v>
      </c>
      <c r="D34" s="9">
        <v>1600</v>
      </c>
      <c r="E34" s="10">
        <v>19500</v>
      </c>
      <c r="F34" s="10">
        <v>510</v>
      </c>
      <c r="G34" s="10">
        <v>58</v>
      </c>
      <c r="H34" s="10">
        <v>9</v>
      </c>
      <c r="I34" s="9">
        <v>15800</v>
      </c>
    </row>
    <row r="35" spans="1:9" x14ac:dyDescent="0.2">
      <c r="A35" s="7">
        <v>46096</v>
      </c>
      <c r="B35" s="8" t="s">
        <v>59</v>
      </c>
      <c r="C35" s="8" t="s">
        <v>85</v>
      </c>
      <c r="D35" s="9">
        <v>0</v>
      </c>
      <c r="E35" s="10">
        <v>13400</v>
      </c>
      <c r="F35" s="10">
        <v>1080</v>
      </c>
      <c r="G35" s="10">
        <v>68</v>
      </c>
      <c r="H35" s="10">
        <v>18</v>
      </c>
      <c r="I35" s="9">
        <v>6840</v>
      </c>
    </row>
    <row r="36" spans="1:9" x14ac:dyDescent="0.2">
      <c r="A36" s="7">
        <v>46099</v>
      </c>
      <c r="B36" s="8" t="s">
        <v>51</v>
      </c>
      <c r="C36" s="8" t="s">
        <v>86</v>
      </c>
      <c r="D36" s="9">
        <v>900</v>
      </c>
      <c r="E36" s="10">
        <v>142000</v>
      </c>
      <c r="F36" s="10">
        <v>2580</v>
      </c>
      <c r="G36" s="10">
        <v>84</v>
      </c>
      <c r="H36" s="10">
        <v>12</v>
      </c>
      <c r="I36" s="9">
        <v>4920</v>
      </c>
    </row>
    <row r="37" spans="1:9" x14ac:dyDescent="0.2">
      <c r="A37" s="7">
        <v>46103</v>
      </c>
      <c r="B37" s="8" t="s">
        <v>53</v>
      </c>
      <c r="C37" s="8" t="s">
        <v>87</v>
      </c>
      <c r="D37" s="9">
        <v>550</v>
      </c>
      <c r="E37" s="10">
        <v>42000</v>
      </c>
      <c r="F37" s="10">
        <v>1240</v>
      </c>
      <c r="G37" s="10">
        <v>118</v>
      </c>
      <c r="H37" s="10">
        <v>42</v>
      </c>
      <c r="I37" s="9">
        <v>13800</v>
      </c>
    </row>
    <row r="38" spans="1:9" x14ac:dyDescent="0.2">
      <c r="A38" s="7">
        <v>46106</v>
      </c>
      <c r="B38" s="8" t="s">
        <v>57</v>
      </c>
      <c r="C38" s="8" t="s">
        <v>88</v>
      </c>
      <c r="D38" s="9">
        <v>150</v>
      </c>
      <c r="E38" s="10">
        <v>13200</v>
      </c>
      <c r="F38" s="10">
        <v>1490</v>
      </c>
      <c r="G38" s="10">
        <v>215</v>
      </c>
      <c r="H38" s="10">
        <v>56</v>
      </c>
      <c r="I38" s="9">
        <v>13520</v>
      </c>
    </row>
    <row r="39" spans="1:9" x14ac:dyDescent="0.2">
      <c r="A39" s="7">
        <v>46109</v>
      </c>
      <c r="B39" s="8" t="s">
        <v>51</v>
      </c>
      <c r="C39" s="8" t="s">
        <v>62</v>
      </c>
      <c r="D39" s="9">
        <v>650</v>
      </c>
      <c r="E39" s="10">
        <v>23500</v>
      </c>
      <c r="F39" s="10">
        <v>1720</v>
      </c>
      <c r="G39" s="10">
        <v>192</v>
      </c>
      <c r="H39" s="10">
        <v>58</v>
      </c>
      <c r="I39" s="9">
        <v>19420</v>
      </c>
    </row>
    <row r="40" spans="1:9" x14ac:dyDescent="0.2">
      <c r="A40" s="7">
        <v>46111</v>
      </c>
      <c r="B40" s="8" t="s">
        <v>64</v>
      </c>
      <c r="C40" s="8" t="s">
        <v>65</v>
      </c>
      <c r="D40" s="9">
        <v>2200</v>
      </c>
      <c r="E40" s="10">
        <v>23800</v>
      </c>
      <c r="F40" s="10">
        <v>615</v>
      </c>
      <c r="G40" s="10">
        <v>82</v>
      </c>
      <c r="H40" s="10">
        <v>14</v>
      </c>
      <c r="I40" s="9">
        <v>24600</v>
      </c>
    </row>
  </sheetData>
  <mergeCells count="2">
    <mergeCell ref="A1:I1"/>
    <mergeCell ref="A2:I2"/>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4"/>
  <sheetViews>
    <sheetView showGridLines="0" zoomScaleNormal="100" workbookViewId="0">
      <selection sqref="A1:P1"/>
    </sheetView>
  </sheetViews>
  <sheetFormatPr baseColWidth="10" defaultColWidth="8.6640625" defaultRowHeight="15" x14ac:dyDescent="0.2"/>
  <cols>
    <col min="1" max="1" width="12" customWidth="1"/>
    <col min="2" max="2" width="14" customWidth="1"/>
    <col min="3" max="3" width="28" customWidth="1"/>
    <col min="4" max="4" width="12" customWidth="1"/>
    <col min="5" max="5" width="14" customWidth="1"/>
    <col min="6" max="8" width="10" customWidth="1"/>
    <col min="9" max="9" width="16" customWidth="1"/>
    <col min="10" max="10" width="10" customWidth="1"/>
    <col min="11" max="11" width="14" customWidth="1"/>
    <col min="12" max="15" width="10" customWidth="1"/>
    <col min="16" max="16" width="14" customWidth="1"/>
  </cols>
  <sheetData>
    <row r="1" spans="1:16" ht="21.75" customHeight="1" x14ac:dyDescent="0.2">
      <c r="A1" s="25" t="s">
        <v>89</v>
      </c>
      <c r="B1" s="25"/>
      <c r="C1" s="25"/>
      <c r="D1" s="25"/>
      <c r="E1" s="25"/>
      <c r="F1" s="25"/>
      <c r="G1" s="25"/>
      <c r="H1" s="25"/>
      <c r="I1" s="25"/>
      <c r="J1" s="25"/>
      <c r="K1" s="25"/>
      <c r="L1" s="25"/>
      <c r="M1" s="25"/>
      <c r="N1" s="25"/>
      <c r="O1" s="25"/>
      <c r="P1" s="25"/>
    </row>
    <row r="2" spans="1:16" ht="18" customHeight="1" x14ac:dyDescent="0.2">
      <c r="A2" s="26" t="s">
        <v>90</v>
      </c>
      <c r="B2" s="26"/>
      <c r="C2" s="26"/>
      <c r="D2" s="26"/>
      <c r="E2" s="26"/>
      <c r="F2" s="26"/>
      <c r="G2" s="26"/>
      <c r="H2" s="26"/>
      <c r="I2" s="26"/>
      <c r="J2" s="26"/>
      <c r="K2" s="26"/>
      <c r="L2" s="26"/>
      <c r="M2" s="26"/>
      <c r="N2" s="26"/>
      <c r="O2" s="26"/>
      <c r="P2" s="26"/>
    </row>
    <row r="4" spans="1:16" ht="27.75" customHeight="1" x14ac:dyDescent="0.2">
      <c r="A4" s="6" t="s">
        <v>42</v>
      </c>
      <c r="B4" s="6" t="s">
        <v>43</v>
      </c>
      <c r="C4" s="6" t="s">
        <v>44</v>
      </c>
      <c r="D4" s="6" t="s">
        <v>45</v>
      </c>
      <c r="E4" s="6" t="s">
        <v>46</v>
      </c>
      <c r="F4" s="6" t="s">
        <v>47</v>
      </c>
      <c r="G4" s="6" t="s">
        <v>48</v>
      </c>
      <c r="H4" s="6" t="s">
        <v>49</v>
      </c>
      <c r="I4" s="6" t="s">
        <v>50</v>
      </c>
      <c r="J4" s="6" t="s">
        <v>91</v>
      </c>
      <c r="K4" s="6" t="s">
        <v>92</v>
      </c>
      <c r="L4" s="6" t="s">
        <v>93</v>
      </c>
      <c r="M4" s="6" t="s">
        <v>94</v>
      </c>
      <c r="N4" s="6" t="s">
        <v>95</v>
      </c>
      <c r="O4" s="6" t="s">
        <v>96</v>
      </c>
      <c r="P4" s="6" t="s">
        <v>97</v>
      </c>
    </row>
    <row r="5" spans="1:16" x14ac:dyDescent="0.2">
      <c r="A5" s="11">
        <v>46027</v>
      </c>
      <c r="B5" t="s">
        <v>51</v>
      </c>
      <c r="C5" t="s">
        <v>52</v>
      </c>
      <c r="D5" s="12">
        <v>1200</v>
      </c>
      <c r="E5" s="13">
        <v>42000</v>
      </c>
      <c r="F5" s="13">
        <v>1850</v>
      </c>
      <c r="G5" s="13">
        <v>142</v>
      </c>
      <c r="H5" s="13">
        <v>38</v>
      </c>
      <c r="I5" s="12">
        <v>15200</v>
      </c>
    </row>
    <row r="6" spans="1:16" x14ac:dyDescent="0.2">
      <c r="A6" s="11">
        <v>46027</v>
      </c>
      <c r="B6" t="s">
        <v>53</v>
      </c>
      <c r="C6" t="s">
        <v>54</v>
      </c>
      <c r="D6" s="12">
        <v>900</v>
      </c>
      <c r="E6" s="13">
        <v>86000</v>
      </c>
      <c r="F6" s="13">
        <v>2100</v>
      </c>
      <c r="G6" s="13">
        <v>98</v>
      </c>
      <c r="H6" s="13">
        <v>21</v>
      </c>
      <c r="I6" s="12">
        <v>9450</v>
      </c>
    </row>
    <row r="7" spans="1:16" x14ac:dyDescent="0.2">
      <c r="A7" s="11">
        <v>46030</v>
      </c>
      <c r="B7" t="s">
        <v>64</v>
      </c>
      <c r="C7" t="s">
        <v>56</v>
      </c>
      <c r="D7" s="12">
        <v>1500</v>
      </c>
      <c r="E7" s="13">
        <v>18000</v>
      </c>
      <c r="F7" s="13">
        <v>420</v>
      </c>
      <c r="G7" s="13">
        <v>28</v>
      </c>
      <c r="H7" s="13">
        <v>4</v>
      </c>
      <c r="I7" s="12">
        <v>8000</v>
      </c>
    </row>
    <row r="8" spans="1:16" x14ac:dyDescent="0.2">
      <c r="A8" s="11">
        <v>46034</v>
      </c>
      <c r="B8" t="s">
        <v>57</v>
      </c>
      <c r="C8" t="s">
        <v>58</v>
      </c>
      <c r="D8" s="12">
        <v>150</v>
      </c>
      <c r="E8" s="13">
        <v>12000</v>
      </c>
      <c r="F8" s="13">
        <v>1450</v>
      </c>
      <c r="G8" s="13">
        <v>210</v>
      </c>
      <c r="H8" s="13">
        <v>55</v>
      </c>
      <c r="I8" s="12">
        <v>12100</v>
      </c>
    </row>
    <row r="9" spans="1:16" x14ac:dyDescent="0.2">
      <c r="A9" s="11">
        <v>46037</v>
      </c>
      <c r="B9" t="s">
        <v>59</v>
      </c>
      <c r="C9" t="s">
        <v>60</v>
      </c>
      <c r="D9" s="12">
        <v>0</v>
      </c>
      <c r="E9" s="13">
        <v>9500</v>
      </c>
      <c r="F9" s="13">
        <v>780</v>
      </c>
      <c r="G9" s="13">
        <v>46</v>
      </c>
      <c r="H9" s="13">
        <v>12</v>
      </c>
      <c r="I9" s="12">
        <v>3600</v>
      </c>
    </row>
    <row r="10" spans="1:16" x14ac:dyDescent="0.2">
      <c r="A10" s="11">
        <v>46040</v>
      </c>
      <c r="B10" t="s">
        <v>51</v>
      </c>
      <c r="C10" t="s">
        <v>62</v>
      </c>
      <c r="D10" s="12">
        <v>600</v>
      </c>
      <c r="E10" s="13">
        <v>21000</v>
      </c>
      <c r="F10" s="13">
        <v>1620</v>
      </c>
      <c r="G10" s="13">
        <v>180</v>
      </c>
      <c r="H10" s="13">
        <v>52</v>
      </c>
      <c r="I10" s="12">
        <v>17680</v>
      </c>
    </row>
    <row r="11" spans="1:16" x14ac:dyDescent="0.2">
      <c r="A11" s="11">
        <v>46044</v>
      </c>
      <c r="B11" t="s">
        <v>53</v>
      </c>
      <c r="C11" t="s">
        <v>63</v>
      </c>
      <c r="D11" s="12">
        <v>450</v>
      </c>
      <c r="E11" s="13">
        <v>38000</v>
      </c>
      <c r="F11" s="13">
        <v>1100</v>
      </c>
      <c r="G11" s="13">
        <v>105</v>
      </c>
      <c r="H11" s="13">
        <v>38</v>
      </c>
      <c r="I11" s="12">
        <v>11400</v>
      </c>
    </row>
    <row r="12" spans="1:16" x14ac:dyDescent="0.2">
      <c r="A12" s="11">
        <v>46047</v>
      </c>
      <c r="B12" t="s">
        <v>64</v>
      </c>
      <c r="C12" t="s">
        <v>65</v>
      </c>
      <c r="D12" s="12">
        <v>2200</v>
      </c>
      <c r="E12" s="13">
        <v>22000</v>
      </c>
      <c r="F12" s="13">
        <v>580</v>
      </c>
      <c r="G12" s="13">
        <v>72</v>
      </c>
      <c r="H12" s="13">
        <v>11</v>
      </c>
      <c r="I12" s="12">
        <v>18700</v>
      </c>
    </row>
    <row r="13" spans="1:16" x14ac:dyDescent="0.2">
      <c r="A13" s="11">
        <v>46050</v>
      </c>
      <c r="B13" t="s">
        <v>51</v>
      </c>
      <c r="C13" t="s">
        <v>67</v>
      </c>
      <c r="D13" s="12">
        <v>800</v>
      </c>
      <c r="E13" s="13">
        <v>128000</v>
      </c>
      <c r="F13" s="13">
        <v>2240</v>
      </c>
      <c r="G13" s="13">
        <v>76</v>
      </c>
      <c r="H13" s="13">
        <v>9</v>
      </c>
      <c r="I13" s="12">
        <v>3850</v>
      </c>
    </row>
    <row r="14" spans="1:16" x14ac:dyDescent="0.2">
      <c r="A14" s="11">
        <v>46052</v>
      </c>
      <c r="B14" t="s">
        <v>57</v>
      </c>
      <c r="C14" t="s">
        <v>68</v>
      </c>
      <c r="D14" s="12">
        <v>180</v>
      </c>
      <c r="E14" s="13">
        <v>15500</v>
      </c>
      <c r="F14" s="13">
        <v>2050</v>
      </c>
      <c r="G14" s="13">
        <v>295</v>
      </c>
      <c r="H14" s="13">
        <v>82</v>
      </c>
      <c r="I14" s="12">
        <v>18450</v>
      </c>
    </row>
    <row r="15" spans="1:16" x14ac:dyDescent="0.2">
      <c r="A15" s="11">
        <v>46055</v>
      </c>
      <c r="B15" t="s">
        <v>53</v>
      </c>
      <c r="C15" t="s">
        <v>70</v>
      </c>
      <c r="D15" s="12">
        <v>750</v>
      </c>
      <c r="E15" s="13">
        <v>72000</v>
      </c>
      <c r="F15" s="13">
        <v>2580</v>
      </c>
      <c r="G15" s="13">
        <v>156</v>
      </c>
      <c r="H15" s="13">
        <v>42</v>
      </c>
      <c r="I15" s="12">
        <v>15400</v>
      </c>
    </row>
    <row r="16" spans="1:16" x14ac:dyDescent="0.2">
      <c r="A16" s="11">
        <v>46058</v>
      </c>
      <c r="B16" t="s">
        <v>59</v>
      </c>
      <c r="C16" t="s">
        <v>71</v>
      </c>
      <c r="D16" s="12">
        <v>0</v>
      </c>
      <c r="E16" s="13">
        <v>11200</v>
      </c>
      <c r="F16" s="13">
        <v>920</v>
      </c>
      <c r="G16" s="13">
        <v>52</v>
      </c>
      <c r="H16" s="13">
        <v>15</v>
      </c>
      <c r="I16" s="12">
        <v>5250</v>
      </c>
    </row>
    <row r="17" spans="1:9" x14ac:dyDescent="0.2">
      <c r="A17" s="11">
        <v>46061</v>
      </c>
      <c r="B17" t="s">
        <v>51</v>
      </c>
      <c r="C17" t="s">
        <v>52</v>
      </c>
      <c r="D17" s="12">
        <v>1100</v>
      </c>
      <c r="E17" s="13">
        <v>38500</v>
      </c>
      <c r="F17" s="13">
        <v>1720</v>
      </c>
      <c r="G17" s="13">
        <v>131</v>
      </c>
      <c r="H17" s="13">
        <v>34</v>
      </c>
      <c r="I17" s="12">
        <v>13800</v>
      </c>
    </row>
    <row r="18" spans="1:9" x14ac:dyDescent="0.2">
      <c r="A18" s="11">
        <v>46065</v>
      </c>
      <c r="B18" t="s">
        <v>64</v>
      </c>
      <c r="C18" t="s">
        <v>73</v>
      </c>
      <c r="D18" s="12">
        <v>1800</v>
      </c>
      <c r="E18" s="13">
        <v>16500</v>
      </c>
      <c r="F18" s="13">
        <v>495</v>
      </c>
      <c r="G18" s="13">
        <v>88</v>
      </c>
      <c r="H18" s="13">
        <v>18</v>
      </c>
      <c r="I18" s="12">
        <v>28500</v>
      </c>
    </row>
    <row r="19" spans="1:9" x14ac:dyDescent="0.2">
      <c r="A19" s="11">
        <v>46068</v>
      </c>
      <c r="B19" t="s">
        <v>53</v>
      </c>
      <c r="C19" t="s">
        <v>74</v>
      </c>
      <c r="D19" s="12">
        <v>1400</v>
      </c>
      <c r="E19" s="13">
        <v>145000</v>
      </c>
      <c r="F19" s="13">
        <v>3100</v>
      </c>
      <c r="G19" s="13">
        <v>89</v>
      </c>
      <c r="H19" s="13">
        <v>12</v>
      </c>
      <c r="I19" s="12">
        <v>4800</v>
      </c>
    </row>
    <row r="20" spans="1:9" x14ac:dyDescent="0.2">
      <c r="A20" s="11">
        <v>46071</v>
      </c>
      <c r="B20" t="s">
        <v>57</v>
      </c>
      <c r="C20" t="s">
        <v>75</v>
      </c>
      <c r="D20" s="12">
        <v>150</v>
      </c>
      <c r="E20" s="13">
        <v>12500</v>
      </c>
      <c r="F20" s="13">
        <v>1380</v>
      </c>
      <c r="G20" s="13">
        <v>198</v>
      </c>
      <c r="H20" s="13">
        <v>49</v>
      </c>
      <c r="I20" s="12">
        <v>11250</v>
      </c>
    </row>
    <row r="21" spans="1:9" x14ac:dyDescent="0.2">
      <c r="A21" s="11">
        <v>46073</v>
      </c>
      <c r="B21" t="s">
        <v>51</v>
      </c>
      <c r="C21" t="s">
        <v>76</v>
      </c>
      <c r="D21" s="12">
        <v>550</v>
      </c>
      <c r="E21" s="13">
        <v>28000</v>
      </c>
      <c r="F21" s="13">
        <v>1980</v>
      </c>
      <c r="G21" s="13">
        <v>165</v>
      </c>
      <c r="H21" s="13">
        <v>44</v>
      </c>
      <c r="I21" s="12">
        <v>15400</v>
      </c>
    </row>
    <row r="22" spans="1:9" x14ac:dyDescent="0.2">
      <c r="A22" s="11">
        <v>46075</v>
      </c>
      <c r="B22" t="s">
        <v>53</v>
      </c>
      <c r="C22" t="s">
        <v>78</v>
      </c>
      <c r="D22" s="12">
        <v>680</v>
      </c>
      <c r="E22" s="13">
        <v>68000</v>
      </c>
      <c r="F22" s="13">
        <v>1820</v>
      </c>
      <c r="G22" s="13">
        <v>72</v>
      </c>
      <c r="H22" s="13">
        <v>15</v>
      </c>
      <c r="I22" s="12">
        <v>5650</v>
      </c>
    </row>
    <row r="23" spans="1:9" x14ac:dyDescent="0.2">
      <c r="A23" s="11">
        <v>46078</v>
      </c>
      <c r="B23" t="s">
        <v>59</v>
      </c>
      <c r="C23" t="s">
        <v>79</v>
      </c>
      <c r="D23" s="12">
        <v>0</v>
      </c>
      <c r="E23" s="13">
        <v>8900</v>
      </c>
      <c r="F23" s="13">
        <v>640</v>
      </c>
      <c r="G23" s="13">
        <v>38</v>
      </c>
      <c r="H23" s="13">
        <v>11</v>
      </c>
      <c r="I23" s="12">
        <v>4180</v>
      </c>
    </row>
    <row r="24" spans="1:9" x14ac:dyDescent="0.2">
      <c r="A24" s="11">
        <v>46081</v>
      </c>
      <c r="B24" t="s">
        <v>64</v>
      </c>
      <c r="C24" t="s">
        <v>56</v>
      </c>
      <c r="D24" s="12">
        <v>1500</v>
      </c>
      <c r="E24" s="13">
        <v>17800</v>
      </c>
      <c r="F24" s="13">
        <v>440</v>
      </c>
      <c r="G24" s="13">
        <v>32</v>
      </c>
      <c r="H24" s="13">
        <v>5</v>
      </c>
      <c r="I24" s="12">
        <v>9600</v>
      </c>
    </row>
    <row r="25" spans="1:9" x14ac:dyDescent="0.2">
      <c r="A25" s="11">
        <v>46084</v>
      </c>
      <c r="B25" t="s">
        <v>51</v>
      </c>
      <c r="C25" t="s">
        <v>81</v>
      </c>
      <c r="D25" s="12">
        <v>1300</v>
      </c>
      <c r="E25" s="13">
        <v>46000</v>
      </c>
      <c r="F25" s="13">
        <v>2120</v>
      </c>
      <c r="G25" s="13">
        <v>168</v>
      </c>
      <c r="H25" s="13">
        <v>46</v>
      </c>
      <c r="I25" s="12">
        <v>18950</v>
      </c>
    </row>
    <row r="26" spans="1:9" x14ac:dyDescent="0.2">
      <c r="A26" s="11">
        <v>46086</v>
      </c>
      <c r="B26" t="s">
        <v>53</v>
      </c>
      <c r="C26" t="s">
        <v>82</v>
      </c>
      <c r="D26" s="12">
        <v>2500</v>
      </c>
      <c r="E26" s="13">
        <v>168000</v>
      </c>
      <c r="F26" s="13">
        <v>4200</v>
      </c>
      <c r="G26" s="13">
        <v>245</v>
      </c>
      <c r="H26" s="13">
        <v>68</v>
      </c>
      <c r="I26" s="12">
        <v>32400</v>
      </c>
    </row>
    <row r="27" spans="1:9" x14ac:dyDescent="0.2">
      <c r="A27" s="11">
        <v>46089</v>
      </c>
      <c r="B27" t="s">
        <v>57</v>
      </c>
      <c r="C27" t="s">
        <v>83</v>
      </c>
      <c r="D27" s="12">
        <v>200</v>
      </c>
      <c r="E27" s="13">
        <v>16800</v>
      </c>
      <c r="F27" s="13">
        <v>2380</v>
      </c>
      <c r="G27" s="13">
        <v>310</v>
      </c>
      <c r="H27" s="13">
        <v>88</v>
      </c>
      <c r="I27" s="12">
        <v>21750</v>
      </c>
    </row>
    <row r="28" spans="1:9" x14ac:dyDescent="0.2">
      <c r="A28" s="11">
        <v>46093</v>
      </c>
      <c r="B28" t="s">
        <v>64</v>
      </c>
      <c r="C28" t="s">
        <v>84</v>
      </c>
      <c r="D28" s="12">
        <v>1600</v>
      </c>
      <c r="E28" s="13">
        <v>19500</v>
      </c>
      <c r="F28" s="13">
        <v>510</v>
      </c>
      <c r="G28" s="13">
        <v>58</v>
      </c>
      <c r="H28" s="13">
        <v>9</v>
      </c>
      <c r="I28" s="12">
        <v>15800</v>
      </c>
    </row>
    <row r="29" spans="1:9" x14ac:dyDescent="0.2">
      <c r="A29" s="11">
        <v>46096</v>
      </c>
      <c r="B29" t="s">
        <v>59</v>
      </c>
      <c r="C29" t="s">
        <v>85</v>
      </c>
      <c r="D29" s="12">
        <v>0</v>
      </c>
      <c r="E29" s="13">
        <v>13400</v>
      </c>
      <c r="F29" s="13">
        <v>1080</v>
      </c>
      <c r="G29" s="13">
        <v>68</v>
      </c>
      <c r="H29" s="13">
        <v>18</v>
      </c>
      <c r="I29" s="12">
        <v>6840</v>
      </c>
    </row>
    <row r="30" spans="1:9" x14ac:dyDescent="0.2">
      <c r="A30" s="11">
        <v>46099</v>
      </c>
      <c r="B30" t="s">
        <v>51</v>
      </c>
      <c r="C30" t="s">
        <v>86</v>
      </c>
      <c r="D30" s="12">
        <v>900</v>
      </c>
      <c r="E30" s="13">
        <v>142000</v>
      </c>
      <c r="F30" s="13">
        <v>2580</v>
      </c>
      <c r="G30" s="13">
        <v>84</v>
      </c>
      <c r="H30" s="13">
        <v>12</v>
      </c>
      <c r="I30" s="12">
        <v>4920</v>
      </c>
    </row>
    <row r="31" spans="1:9" x14ac:dyDescent="0.2">
      <c r="A31" s="11">
        <v>46103</v>
      </c>
      <c r="B31" t="s">
        <v>53</v>
      </c>
      <c r="C31" t="s">
        <v>87</v>
      </c>
      <c r="D31" s="12">
        <v>550</v>
      </c>
      <c r="E31" s="13">
        <v>42000</v>
      </c>
      <c r="F31" s="13">
        <v>1240</v>
      </c>
      <c r="G31" s="13">
        <v>118</v>
      </c>
      <c r="H31" s="13">
        <v>42</v>
      </c>
      <c r="I31" s="12">
        <v>13800</v>
      </c>
    </row>
    <row r="32" spans="1:9" x14ac:dyDescent="0.2">
      <c r="A32" s="11">
        <v>46106</v>
      </c>
      <c r="B32" t="s">
        <v>57</v>
      </c>
      <c r="C32" t="s">
        <v>88</v>
      </c>
      <c r="D32" s="12">
        <v>150</v>
      </c>
      <c r="E32" s="13">
        <v>13200</v>
      </c>
      <c r="F32" s="13">
        <v>1490</v>
      </c>
      <c r="G32" s="13">
        <v>215</v>
      </c>
      <c r="H32" s="13">
        <v>56</v>
      </c>
      <c r="I32" s="12">
        <v>13520</v>
      </c>
    </row>
    <row r="33" spans="1:9" x14ac:dyDescent="0.2">
      <c r="A33" s="11">
        <v>46109</v>
      </c>
      <c r="B33" t="s">
        <v>51</v>
      </c>
      <c r="C33" t="s">
        <v>62</v>
      </c>
      <c r="D33" s="12">
        <v>650</v>
      </c>
      <c r="E33" s="13">
        <v>23500</v>
      </c>
      <c r="F33" s="13">
        <v>1720</v>
      </c>
      <c r="G33" s="13">
        <v>192</v>
      </c>
      <c r="H33" s="13">
        <v>58</v>
      </c>
      <c r="I33" s="12">
        <v>19420</v>
      </c>
    </row>
    <row r="34" spans="1:9" x14ac:dyDescent="0.2">
      <c r="A34" s="11">
        <v>46111</v>
      </c>
      <c r="B34" t="s">
        <v>64</v>
      </c>
      <c r="C34" t="s">
        <v>65</v>
      </c>
      <c r="D34" s="12">
        <v>2200</v>
      </c>
      <c r="E34" s="13">
        <v>23800</v>
      </c>
      <c r="F34" s="13">
        <v>615</v>
      </c>
      <c r="G34" s="13">
        <v>82</v>
      </c>
      <c r="H34" s="13">
        <v>14</v>
      </c>
      <c r="I34" s="12">
        <v>24600</v>
      </c>
    </row>
  </sheetData>
  <mergeCells count="2">
    <mergeCell ref="A1:P1"/>
    <mergeCell ref="A2:P2"/>
  </mergeCells>
  <conditionalFormatting sqref="I5:I34">
    <cfRule type="dataBar" priority="3">
      <dataBar>
        <cfvo type="min"/>
        <cfvo type="max"/>
        <color rgb="FF5B9BD5"/>
      </dataBar>
      <extLst>
        <ext xmlns:x14="http://schemas.microsoft.com/office/spreadsheetml/2009/9/main" uri="{B025F937-C7B1-47D3-B67F-A62EFF666E3E}">
          <x14:id>{8C4D4657-57F7-4D3D-A47A-C7F9DBC67856}</x14:id>
        </ext>
      </extLst>
    </cfRule>
  </conditionalFormatting>
  <conditionalFormatting sqref="O5:O34">
    <cfRule type="colorScale" priority="2">
      <colorScale>
        <cfvo type="min"/>
        <cfvo type="num" val="0"/>
        <cfvo type="max"/>
        <color rgb="FFF8696B"/>
        <color rgb="FFFFEB84"/>
        <color rgb="FF63BE7B"/>
      </colorScale>
    </cfRule>
  </conditionalFormatting>
  <pageMargins left="0.75" right="0.75" top="1" bottom="1" header="0.511811023622047" footer="0.511811023622047"/>
  <pageSetup paperSize="9" orientation="portrait" horizontalDpi="300" verticalDpi="300"/>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8C4D4657-57F7-4D3D-A47A-C7F9DBC67856}">
            <x14:dataBar axisPosition="none">
              <x14:cfvo type="min"/>
              <x14:cfvo type="max"/>
              <x14:negativeFillColor rgb="FF5B9BD5"/>
            </x14:dataBar>
          </x14:cfRule>
          <xm:sqref>I5:I34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21"/>
  <sheetViews>
    <sheetView showGridLines="0" zoomScaleNormal="100" workbookViewId="0"/>
  </sheetViews>
  <sheetFormatPr baseColWidth="10" defaultColWidth="8.6640625" defaultRowHeight="15" x14ac:dyDescent="0.2"/>
  <cols>
    <col min="1" max="1" width="4" customWidth="1"/>
    <col min="2" max="10" width="18" customWidth="1"/>
  </cols>
  <sheetData>
    <row r="1" spans="2:8" ht="19" x14ac:dyDescent="0.25">
      <c r="B1" s="1" t="s">
        <v>98</v>
      </c>
    </row>
    <row r="2" spans="2:8" ht="18" customHeight="1" x14ac:dyDescent="0.2">
      <c r="B2" s="26" t="s">
        <v>99</v>
      </c>
      <c r="C2" s="26"/>
      <c r="D2" s="26"/>
      <c r="E2" s="26"/>
      <c r="F2" s="26"/>
      <c r="G2" s="26"/>
      <c r="H2" s="26"/>
    </row>
    <row r="4" spans="2:8" x14ac:dyDescent="0.2">
      <c r="B4" s="14" t="s">
        <v>100</v>
      </c>
    </row>
    <row r="14" spans="2:8" ht="21.75" customHeight="1" x14ac:dyDescent="0.2">
      <c r="B14" s="27" t="s">
        <v>101</v>
      </c>
      <c r="C14" s="27"/>
      <c r="D14" s="27"/>
      <c r="E14" s="27"/>
      <c r="F14" s="27"/>
      <c r="G14" s="27"/>
    </row>
    <row r="15" spans="2:8" ht="16" x14ac:dyDescent="0.2">
      <c r="B15" s="6" t="s">
        <v>43</v>
      </c>
      <c r="C15" s="6" t="s">
        <v>45</v>
      </c>
      <c r="D15" s="6" t="s">
        <v>48</v>
      </c>
      <c r="E15" s="6" t="s">
        <v>50</v>
      </c>
      <c r="F15" s="6" t="s">
        <v>95</v>
      </c>
      <c r="G15" s="6" t="s">
        <v>96</v>
      </c>
    </row>
    <row r="16" spans="2:8" x14ac:dyDescent="0.2">
      <c r="B16" s="8" t="s">
        <v>51</v>
      </c>
      <c r="C16" s="9">
        <f>SUMIFS(Campagnes[Budget],Campagnes[Canal],B16)</f>
        <v>7100</v>
      </c>
      <c r="D16" s="10">
        <f>SUMIFS(Campagnes[Leads],Campagnes[Canal],B16)</f>
        <v>1138</v>
      </c>
      <c r="E16" s="9">
        <f>SUMIFS(Campagnes[Chiffre d''affaires],Campagnes[Canal],B16)</f>
        <v>109220</v>
      </c>
      <c r="F16" s="15">
        <f t="shared" ref="F16:F21" si="0">IFERROR(E16/C16,0)</f>
        <v>15.383098591549295</v>
      </c>
      <c r="G16" s="16">
        <f t="shared" ref="G16:G21" si="1">IFERROR((E16-C16)/C16,0)</f>
        <v>14.383098591549295</v>
      </c>
    </row>
    <row r="17" spans="2:7" x14ac:dyDescent="0.2">
      <c r="B17" s="8" t="s">
        <v>53</v>
      </c>
      <c r="C17" s="9">
        <f>SUMIFS(Campagnes[Budget],Campagnes[Canal],B17)</f>
        <v>7230</v>
      </c>
      <c r="D17" s="10">
        <f>SUMIFS(Campagnes[Leads],Campagnes[Canal],B17)</f>
        <v>883</v>
      </c>
      <c r="E17" s="9">
        <f>SUMIFS(Campagnes[Chiffre d''affaires],Campagnes[Canal],B17)</f>
        <v>92900</v>
      </c>
      <c r="F17" s="15">
        <f t="shared" si="0"/>
        <v>12.849239280774551</v>
      </c>
      <c r="G17" s="16">
        <f t="shared" si="1"/>
        <v>11.849239280774551</v>
      </c>
    </row>
    <row r="18" spans="2:7" x14ac:dyDescent="0.2">
      <c r="B18" s="8" t="s">
        <v>64</v>
      </c>
      <c r="C18" s="9">
        <f>SUMIFS(Campagnes[Budget],Campagnes[Canal],B18)</f>
        <v>10800</v>
      </c>
      <c r="D18" s="10">
        <f>SUMIFS(Campagnes[Leads],Campagnes[Canal],B18)</f>
        <v>360</v>
      </c>
      <c r="E18" s="9">
        <f>SUMIFS(Campagnes[Chiffre d''affaires],Campagnes[Canal],B18)</f>
        <v>105200</v>
      </c>
      <c r="F18" s="15">
        <f t="shared" si="0"/>
        <v>9.7407407407407405</v>
      </c>
      <c r="G18" s="16">
        <f t="shared" si="1"/>
        <v>8.7407407407407405</v>
      </c>
    </row>
    <row r="19" spans="2:7" x14ac:dyDescent="0.2">
      <c r="B19" s="8" t="s">
        <v>57</v>
      </c>
      <c r="C19" s="9">
        <f>SUMIFS(Campagnes[Budget],Campagnes[Canal],B19)</f>
        <v>830</v>
      </c>
      <c r="D19" s="10">
        <f>SUMIFS(Campagnes[Leads],Campagnes[Canal],B19)</f>
        <v>1228</v>
      </c>
      <c r="E19" s="9">
        <f>SUMIFS(Campagnes[Chiffre d''affaires],Campagnes[Canal],B19)</f>
        <v>77070</v>
      </c>
      <c r="F19" s="15">
        <f t="shared" si="0"/>
        <v>92.855421686746993</v>
      </c>
      <c r="G19" s="16">
        <f t="shared" si="1"/>
        <v>91.855421686746993</v>
      </c>
    </row>
    <row r="20" spans="2:7" x14ac:dyDescent="0.2">
      <c r="B20" s="8" t="s">
        <v>59</v>
      </c>
      <c r="C20" s="9">
        <f>SUMIFS(Campagnes[Budget],Campagnes[Canal],B20)</f>
        <v>0</v>
      </c>
      <c r="D20" s="10">
        <f>SUMIFS(Campagnes[Leads],Campagnes[Canal],B20)</f>
        <v>204</v>
      </c>
      <c r="E20" s="9">
        <f>SUMIFS(Campagnes[Chiffre d''affaires],Campagnes[Canal],B20)</f>
        <v>19870</v>
      </c>
      <c r="F20" s="15">
        <f t="shared" si="0"/>
        <v>0</v>
      </c>
      <c r="G20" s="16">
        <f t="shared" si="1"/>
        <v>0</v>
      </c>
    </row>
    <row r="21" spans="2:7" x14ac:dyDescent="0.2">
      <c r="B21" s="17" t="s">
        <v>102</v>
      </c>
      <c r="C21" s="18">
        <f>SUM(C16:C20)</f>
        <v>25960</v>
      </c>
      <c r="D21" s="19">
        <f>SUM(D16:D20)</f>
        <v>3813</v>
      </c>
      <c r="E21" s="18">
        <f>SUM(E16:E20)</f>
        <v>404260</v>
      </c>
      <c r="F21" s="20">
        <f t="shared" si="0"/>
        <v>15.572419106317412</v>
      </c>
      <c r="G21" s="21">
        <f t="shared" si="1"/>
        <v>14.572419106317412</v>
      </c>
    </row>
  </sheetData>
  <mergeCells count="2">
    <mergeCell ref="B2:H2"/>
    <mergeCell ref="B14:G14"/>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15"/>
  <sheetViews>
    <sheetView showGridLines="0" zoomScaleNormal="100" workbookViewId="0">
      <selection activeCell="D12" sqref="D12"/>
    </sheetView>
  </sheetViews>
  <sheetFormatPr baseColWidth="10" defaultColWidth="8.6640625" defaultRowHeight="15" x14ac:dyDescent="0.2"/>
  <cols>
    <col min="1" max="14" width="14" customWidth="1"/>
  </cols>
  <sheetData>
    <row r="2" spans="2:14" ht="31.5" customHeight="1" x14ac:dyDescent="0.2">
      <c r="B2" s="33" t="s">
        <v>103</v>
      </c>
      <c r="C2" s="33"/>
      <c r="D2" s="33"/>
      <c r="E2" s="33"/>
      <c r="F2" s="33"/>
      <c r="G2" s="33"/>
      <c r="H2" s="33"/>
      <c r="I2" s="33"/>
      <c r="J2" s="33"/>
      <c r="K2" s="33"/>
      <c r="L2" s="33"/>
      <c r="M2" s="33"/>
      <c r="N2" s="33"/>
    </row>
    <row r="4" spans="2:14" x14ac:dyDescent="0.2">
      <c r="B4" s="29" t="s">
        <v>104</v>
      </c>
      <c r="C4" s="29"/>
      <c r="D4" s="29"/>
      <c r="E4" s="29"/>
      <c r="F4" s="29"/>
      <c r="G4" s="29"/>
      <c r="H4" s="29"/>
      <c r="I4" s="29"/>
      <c r="J4" s="29"/>
      <c r="K4" s="29"/>
      <c r="L4" s="29"/>
      <c r="M4" s="29"/>
      <c r="N4" s="29"/>
    </row>
    <row r="5" spans="2:14" ht="21.75" customHeight="1" x14ac:dyDescent="0.2">
      <c r="B5" s="34" t="s">
        <v>105</v>
      </c>
      <c r="C5" s="34"/>
      <c r="D5" s="34" t="s">
        <v>46</v>
      </c>
      <c r="E5" s="34"/>
      <c r="F5" s="34" t="s">
        <v>106</v>
      </c>
      <c r="G5" s="34"/>
      <c r="H5" s="34" t="s">
        <v>50</v>
      </c>
      <c r="I5" s="34"/>
      <c r="J5" s="34" t="s">
        <v>107</v>
      </c>
      <c r="K5" s="34"/>
      <c r="L5" s="34" t="s">
        <v>108</v>
      </c>
      <c r="M5" s="34"/>
    </row>
    <row r="6" spans="2:14" ht="30" customHeight="1" x14ac:dyDescent="0.2">
      <c r="B6" s="30">
        <f>SUM(Campagnes[Budget])</f>
        <v>25960</v>
      </c>
      <c r="C6" s="30"/>
      <c r="D6" s="31">
        <f>SUM(Campagnes[Impressions])</f>
        <v>1318600</v>
      </c>
      <c r="E6" s="31"/>
      <c r="F6" s="31">
        <f>SUM(Campagnes[Leads])</f>
        <v>3813</v>
      </c>
      <c r="G6" s="31"/>
      <c r="H6" s="30">
        <f>SUM(Campagnes[Chiffre d''affaires])</f>
        <v>404260</v>
      </c>
      <c r="I6" s="30"/>
      <c r="J6" s="32">
        <f>IFERROR(SUM(Campagnes[Chiffre d''affaires])/SUM(Campagnes[Budget]),0)</f>
        <v>15.572419106317412</v>
      </c>
      <c r="K6" s="32"/>
      <c r="L6" s="28">
        <f>IFERROR((SUM(Campagnes[Chiffre d''affaires])-SUM(Campagnes[Budget]))/SUM(Campagnes[Budget]),0)</f>
        <v>14.572419106317412</v>
      </c>
      <c r="M6" s="28"/>
    </row>
    <row r="9" spans="2:14" x14ac:dyDescent="0.2">
      <c r="B9" s="29" t="s">
        <v>109</v>
      </c>
      <c r="C9" s="29"/>
      <c r="D9" s="29"/>
      <c r="E9" s="29"/>
      <c r="G9" s="29" t="s">
        <v>110</v>
      </c>
      <c r="H9" s="29"/>
      <c r="I9" s="29"/>
      <c r="J9" s="29"/>
    </row>
    <row r="10" spans="2:14" ht="16" x14ac:dyDescent="0.2">
      <c r="B10" s="6" t="s">
        <v>43</v>
      </c>
      <c r="C10" s="6" t="s">
        <v>45</v>
      </c>
      <c r="D10" s="6" t="s">
        <v>48</v>
      </c>
      <c r="E10" s="6" t="s">
        <v>111</v>
      </c>
      <c r="G10" s="6" t="s">
        <v>112</v>
      </c>
      <c r="H10" s="6" t="s">
        <v>45</v>
      </c>
      <c r="I10" s="6" t="s">
        <v>48</v>
      </c>
      <c r="J10" s="6" t="s">
        <v>111</v>
      </c>
    </row>
    <row r="11" spans="2:14" x14ac:dyDescent="0.2">
      <c r="B11" s="8" t="s">
        <v>51</v>
      </c>
      <c r="C11" s="9">
        <f>SUMIFS(Campagnes[Budget],Campagnes[Canal],B11)</f>
        <v>7100</v>
      </c>
      <c r="D11" s="10">
        <f>SUMIFS(Campagnes[Leads],Campagnes[Canal],B11)</f>
        <v>1138</v>
      </c>
      <c r="E11" s="9">
        <f>SUMIFS(Campagnes[Chiffre d''affaires],Campagnes[Canal],B11)</f>
        <v>109220</v>
      </c>
      <c r="G11" s="8" t="s">
        <v>113</v>
      </c>
      <c r="H11" s="9">
        <f>SUMIFS(Campagnes[Budget],Campagnes[Date],"&gt;="&amp;DATE(2026,1,1),Campagnes[Date],"&lt;="&amp;EOMONTH(DATE(2026,1,1),0))</f>
        <v>7980</v>
      </c>
      <c r="I11" s="10">
        <f>SUMIFS(Campagnes[Leads],Campagnes[Date],"&gt;="&amp;DATE(2026,1,1),Campagnes[Date],"&lt;="&amp;EOMONTH(DATE(2026,1,1),0))</f>
        <v>1252</v>
      </c>
      <c r="J11" s="9">
        <f>SUMIFS(Campagnes[Chiffre d''affaires],Campagnes[Date],"&gt;="&amp;DATE(2026,1,1),Campagnes[Date],"&lt;="&amp;EOMONTH(DATE(2026,1,1),0))</f>
        <v>118430</v>
      </c>
    </row>
    <row r="12" spans="2:14" x14ac:dyDescent="0.2">
      <c r="B12" s="8" t="s">
        <v>53</v>
      </c>
      <c r="C12" s="9">
        <f>SUMIFS(Campagnes[Budget],Campagnes[Canal],B12)</f>
        <v>7230</v>
      </c>
      <c r="D12" s="10">
        <f>SUMIFS(Campagnes[Leads],Campagnes[Canal],B12)</f>
        <v>883</v>
      </c>
      <c r="E12" s="9">
        <f>SUMIFS(Campagnes[Chiffre d''affaires],Campagnes[Canal],B12)</f>
        <v>92900</v>
      </c>
      <c r="G12" s="8" t="s">
        <v>114</v>
      </c>
      <c r="H12" s="9">
        <f>SUMIFS(Campagnes[Budget],Campagnes[Date],"&gt;="&amp;DATE(2026,2,1),Campagnes[Date],"&lt;="&amp;EOMONTH(DATE(2026,2,1),0))</f>
        <v>7930</v>
      </c>
      <c r="I12" s="10">
        <f>SUMIFS(Campagnes[Leads],Campagnes[Date],"&gt;="&amp;DATE(2026,2,1),Campagnes[Date],"&lt;="&amp;EOMONTH(DATE(2026,2,1),0))</f>
        <v>1021</v>
      </c>
      <c r="J12" s="9">
        <f>SUMIFS(Campagnes[Chiffre d''affaires],Campagnes[Date],"&gt;="&amp;DATE(2026,2,1),Campagnes[Date],"&lt;="&amp;EOMONTH(DATE(2026,2,1),0))</f>
        <v>113830</v>
      </c>
    </row>
    <row r="13" spans="2:14" x14ac:dyDescent="0.2">
      <c r="B13" s="8" t="s">
        <v>64</v>
      </c>
      <c r="C13" s="9">
        <f>SUMIFS(Campagnes[Budget],Campagnes[Canal],B13)</f>
        <v>10800</v>
      </c>
      <c r="D13" s="10">
        <f>SUMIFS(Campagnes[Leads],Campagnes[Canal],B13)</f>
        <v>360</v>
      </c>
      <c r="E13" s="9">
        <f>SUMIFS(Campagnes[Chiffre d''affaires],Campagnes[Canal],B13)</f>
        <v>105200</v>
      </c>
      <c r="G13" s="8" t="s">
        <v>115</v>
      </c>
      <c r="H13" s="9">
        <f>SUMIFS(Campagnes[Budget],Campagnes[Date],"&gt;="&amp;DATE(2026,3,1),Campagnes[Date],"&lt;="&amp;EOMONTH(DATE(2026,3,1),0))</f>
        <v>10050</v>
      </c>
      <c r="I13" s="10">
        <f>SUMIFS(Campagnes[Leads],Campagnes[Date],"&gt;="&amp;DATE(2026,3,1),Campagnes[Date],"&lt;="&amp;EOMONTH(DATE(2026,3,1),0))</f>
        <v>1540</v>
      </c>
      <c r="J13" s="9">
        <f>SUMIFS(Campagnes[Chiffre d''affaires],Campagnes[Date],"&gt;="&amp;DATE(2026,3,1),Campagnes[Date],"&lt;="&amp;EOMONTH(DATE(2026,3,1),0))</f>
        <v>172000</v>
      </c>
    </row>
    <row r="14" spans="2:14" x14ac:dyDescent="0.2">
      <c r="B14" s="8" t="s">
        <v>57</v>
      </c>
      <c r="C14" s="9">
        <f>SUMIFS(Campagnes[Budget],Campagnes[Canal],B14)</f>
        <v>830</v>
      </c>
      <c r="D14" s="10">
        <f>SUMIFS(Campagnes[Leads],Campagnes[Canal],B14)</f>
        <v>1228</v>
      </c>
      <c r="E14" s="9">
        <f>SUMIFS(Campagnes[Chiffre d''affaires],Campagnes[Canal],B14)</f>
        <v>77070</v>
      </c>
    </row>
    <row r="15" spans="2:14" x14ac:dyDescent="0.2">
      <c r="B15" s="8" t="s">
        <v>59</v>
      </c>
      <c r="C15" s="9">
        <f>SUMIFS(Campagnes[Budget],Campagnes[Canal],B15)</f>
        <v>0</v>
      </c>
      <c r="D15" s="10">
        <f>SUMIFS(Campagnes[Leads],Campagnes[Canal],B15)</f>
        <v>204</v>
      </c>
      <c r="E15" s="9">
        <f>SUMIFS(Campagnes[Chiffre d''affaires],Campagnes[Canal],B15)</f>
        <v>19870</v>
      </c>
    </row>
  </sheetData>
  <mergeCells count="16">
    <mergeCell ref="B2:N2"/>
    <mergeCell ref="B4:N4"/>
    <mergeCell ref="B5:C5"/>
    <mergeCell ref="D5:E5"/>
    <mergeCell ref="F5:G5"/>
    <mergeCell ref="H5:I5"/>
    <mergeCell ref="J5:K5"/>
    <mergeCell ref="L5:M5"/>
    <mergeCell ref="L6:M6"/>
    <mergeCell ref="B9:E9"/>
    <mergeCell ref="G9:J9"/>
    <mergeCell ref="B6:C6"/>
    <mergeCell ref="D6:E6"/>
    <mergeCell ref="F6:G6"/>
    <mergeCell ref="H6:I6"/>
    <mergeCell ref="J6:K6"/>
  </mergeCells>
  <pageMargins left="0.75" right="0.75" top="1" bottom="1"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17"/>
  <sheetViews>
    <sheetView showGridLines="0" tabSelected="1" zoomScaleNormal="100" workbookViewId="0">
      <selection activeCell="C17" sqref="C17"/>
    </sheetView>
  </sheetViews>
  <sheetFormatPr baseColWidth="10" defaultColWidth="8.6640625" defaultRowHeight="15" x14ac:dyDescent="0.2"/>
  <cols>
    <col min="1" max="1" width="4" customWidth="1"/>
    <col min="2" max="2" width="38" customWidth="1"/>
    <col min="3" max="3" width="75" customWidth="1"/>
  </cols>
  <sheetData>
    <row r="1" spans="2:3" ht="24" customHeight="1" x14ac:dyDescent="0.25">
      <c r="B1" s="35" t="s">
        <v>116</v>
      </c>
      <c r="C1" s="35"/>
    </row>
    <row r="3" spans="2:3" ht="21.75" customHeight="1" x14ac:dyDescent="0.2">
      <c r="B3" s="6" t="s">
        <v>117</v>
      </c>
      <c r="C3" s="6" t="s">
        <v>118</v>
      </c>
    </row>
    <row r="4" spans="2:3" ht="19.5" customHeight="1" x14ac:dyDescent="0.2">
      <c r="B4" s="22" t="s">
        <v>119</v>
      </c>
      <c r="C4" s="23" t="s">
        <v>120</v>
      </c>
    </row>
    <row r="5" spans="2:3" ht="19.5" customHeight="1" x14ac:dyDescent="0.2">
      <c r="B5" s="22" t="s">
        <v>92</v>
      </c>
      <c r="C5" s="23" t="s">
        <v>121</v>
      </c>
    </row>
    <row r="6" spans="2:3" ht="19.5" customHeight="1" x14ac:dyDescent="0.2">
      <c r="B6" s="22" t="s">
        <v>122</v>
      </c>
      <c r="C6" s="23" t="s">
        <v>123</v>
      </c>
    </row>
    <row r="7" spans="2:3" ht="19.5" customHeight="1" x14ac:dyDescent="0.2">
      <c r="B7" s="22" t="s">
        <v>124</v>
      </c>
      <c r="C7" s="23" t="s">
        <v>125</v>
      </c>
    </row>
    <row r="8" spans="2:3" ht="19.5" customHeight="1" x14ac:dyDescent="0.2">
      <c r="B8" s="22" t="s">
        <v>95</v>
      </c>
      <c r="C8" s="23" t="s">
        <v>126</v>
      </c>
    </row>
    <row r="9" spans="2:3" ht="19.5" customHeight="1" x14ac:dyDescent="0.2">
      <c r="B9" s="22" t="s">
        <v>96</v>
      </c>
      <c r="C9" s="23" t="s">
        <v>127</v>
      </c>
    </row>
    <row r="10" spans="2:3" ht="19.5" customHeight="1" x14ac:dyDescent="0.2">
      <c r="B10" s="22" t="s">
        <v>97</v>
      </c>
      <c r="C10" s="23" t="s">
        <v>128</v>
      </c>
    </row>
    <row r="11" spans="2:3" ht="19.5" customHeight="1" x14ac:dyDescent="0.2">
      <c r="B11" s="22" t="s">
        <v>105</v>
      </c>
      <c r="C11" s="23" t="s">
        <v>129</v>
      </c>
    </row>
    <row r="12" spans="2:3" ht="19.5" customHeight="1" x14ac:dyDescent="0.2">
      <c r="B12" s="22" t="s">
        <v>130</v>
      </c>
      <c r="C12" s="23" t="s">
        <v>131</v>
      </c>
    </row>
    <row r="13" spans="2:3" ht="19.5" customHeight="1" x14ac:dyDescent="0.2">
      <c r="B13" s="22" t="s">
        <v>132</v>
      </c>
      <c r="C13" s="23" t="s">
        <v>133</v>
      </c>
    </row>
    <row r="14" spans="2:3" ht="19.5" customHeight="1" x14ac:dyDescent="0.2">
      <c r="B14" s="22" t="s">
        <v>134</v>
      </c>
      <c r="C14" s="23" t="s">
        <v>135</v>
      </c>
    </row>
    <row r="15" spans="2:3" ht="19.5" customHeight="1" x14ac:dyDescent="0.2">
      <c r="B15" s="22" t="s">
        <v>107</v>
      </c>
      <c r="C15" s="23" t="s">
        <v>136</v>
      </c>
    </row>
    <row r="17" spans="2:3" ht="36" customHeight="1" x14ac:dyDescent="0.2">
      <c r="B17" s="24" t="s">
        <v>137</v>
      </c>
      <c r="C17" s="2" t="s">
        <v>138</v>
      </c>
    </row>
  </sheetData>
  <mergeCells count="1">
    <mergeCell ref="B1:C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Feuilles de calcul</vt:lpstr>
      </vt:variant>
      <vt:variant>
        <vt:i4>6</vt:i4>
      </vt:variant>
    </vt:vector>
  </HeadingPairs>
  <TitlesOfParts>
    <vt:vector size="6" baseType="lpstr">
      <vt:lpstr>Consignes</vt:lpstr>
      <vt:lpstr>1-Données brutes</vt:lpstr>
      <vt:lpstr>2-KPI automatisés</vt:lpstr>
      <vt:lpstr>3-TCD</vt:lpstr>
      <vt:lpstr>4-Tableau de bord</vt:lpstr>
      <vt:lpstr>Correction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Apprenant Morpheus</cp:lastModifiedBy>
  <cp:revision>1</cp:revision>
  <dcterms:created xsi:type="dcterms:W3CDTF">2026-05-05T21:42:09Z</dcterms:created>
  <dcterms:modified xsi:type="dcterms:W3CDTF">2026-05-05T21:46:08Z</dcterms:modified>
  <dc:language>en-US</dc:language>
</cp:coreProperties>
</file>