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pivotTables/pivotTable1.xml" ContentType="application/vnd.openxmlformats-officedocument.spreadsheetml.pivot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xl/tables/table16.xml" ContentType="application/vnd.openxmlformats-officedocument.spreadsheetml.table+xml"/>
  <Override PartName="/xl/tables/table17.xml" ContentType="application/vnd.openxmlformats-officedocument.spreadsheetml.table+xml"/>
  <Override PartName="/xl/tables/table18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30"/>
  <workbookPr/>
  <mc:AlternateContent xmlns:mc="http://schemas.openxmlformats.org/markup-compatibility/2006">
    <mc:Choice Requires="x15">
      <x15ac:absPath xmlns:x15ac="http://schemas.microsoft.com/office/spreadsheetml/2010/11/ac" url="/Users/nico_parent/Documents/1-Webinaire exercice/"/>
    </mc:Choice>
  </mc:AlternateContent>
  <xr:revisionPtr revIDLastSave="0" documentId="13_ncr:1_{3ED576B4-2155-114E-9C9D-AD81A7FF887B}" xr6:coauthVersionLast="47" xr6:coauthVersionMax="47" xr10:uidLastSave="{00000000-0000-0000-0000-000000000000}"/>
  <bookViews>
    <workbookView xWindow="-38400" yWindow="600" windowWidth="38400" windowHeight="19900" xr2:uid="{00000000-000D-0000-FFFF-FFFF00000000}"/>
  </bookViews>
  <sheets>
    <sheet name="Objectifs" sheetId="10" r:id="rId1"/>
    <sheet name="Décomposer un identifiant" sheetId="19" r:id="rId2"/>
    <sheet name="Salaire brut-net (valeur cible)" sheetId="13" r:id="rId3"/>
    <sheet name="Calculer une prime" sheetId="15" r:id="rId4"/>
    <sheet name="Calculer ancienneté et échéance" sheetId="20" r:id="rId5"/>
    <sheet name="Calculer les HS" sheetId="22" r:id="rId6"/>
    <sheet name="Congés payés et TR" sheetId="11" r:id="rId7"/>
    <sheet name="Repérer anomalies (MFC)" sheetId="23" r:id="rId8"/>
    <sheet name="Power Query Paie-DSN" sheetId="25" r:id="rId9"/>
  </sheets>
  <calcPr calcId="191029" iterateDelta="1E-4"/>
  <pivotCaches>
    <pivotCache cacheId="0" r:id="rId10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19" i="15" l="1"/>
  <c r="E20" i="15"/>
  <c r="E21" i="15"/>
  <c r="E22" i="15"/>
  <c r="E38" i="20"/>
  <c r="E39" i="20"/>
  <c r="E40" i="20"/>
  <c r="E41" i="20"/>
  <c r="E49" i="20"/>
  <c r="E50" i="20"/>
  <c r="E51" i="20"/>
  <c r="E52" i="20"/>
  <c r="D21" i="20"/>
  <c r="E21" i="20" s="1"/>
  <c r="D22" i="20"/>
  <c r="E22" i="20" s="1"/>
  <c r="D23" i="20"/>
  <c r="E23" i="20" s="1"/>
  <c r="D24" i="20"/>
  <c r="E24" i="20" s="1"/>
  <c r="D25" i="20"/>
  <c r="E25" i="20" s="1"/>
  <c r="D26" i="20"/>
  <c r="E26" i="20" s="1"/>
  <c r="D27" i="20"/>
  <c r="E27" i="20" s="1"/>
  <c r="D28" i="20"/>
  <c r="E28" i="20" s="1"/>
  <c r="D29" i="20"/>
  <c r="E29" i="20" s="1"/>
  <c r="D30" i="20"/>
  <c r="E30" i="20" s="1"/>
  <c r="G93" i="22"/>
  <c r="G94" i="22"/>
  <c r="G95" i="22"/>
  <c r="G96" i="22"/>
  <c r="G97" i="22"/>
  <c r="G98" i="22"/>
  <c r="G99" i="22"/>
  <c r="G100" i="22"/>
  <c r="G101" i="22"/>
  <c r="G102" i="22"/>
  <c r="G103" i="22"/>
  <c r="G104" i="22"/>
  <c r="G105" i="22"/>
  <c r="G106" i="22"/>
  <c r="G107" i="22"/>
  <c r="G108" i="22"/>
  <c r="G109" i="22"/>
  <c r="G110" i="22"/>
  <c r="G111" i="22"/>
  <c r="G112" i="22"/>
  <c r="G113" i="22"/>
  <c r="G114" i="22"/>
  <c r="G115" i="22"/>
  <c r="G116" i="22"/>
  <c r="G117" i="22"/>
  <c r="G118" i="22"/>
  <c r="G119" i="22"/>
  <c r="G120" i="22"/>
  <c r="G121" i="22"/>
  <c r="G122" i="22"/>
  <c r="G123" i="22"/>
  <c r="G124" i="22"/>
  <c r="G125" i="22"/>
  <c r="G126" i="22"/>
  <c r="G127" i="22"/>
  <c r="G128" i="22"/>
  <c r="G129" i="22"/>
  <c r="G130" i="22"/>
  <c r="G131" i="22"/>
  <c r="G132" i="22"/>
  <c r="E93" i="22"/>
  <c r="F93" i="22" s="1"/>
  <c r="E94" i="22"/>
  <c r="F94" i="22" s="1"/>
  <c r="E95" i="22"/>
  <c r="F95" i="22" s="1"/>
  <c r="E96" i="22"/>
  <c r="F96" i="22" s="1"/>
  <c r="E97" i="22"/>
  <c r="F97" i="22" s="1"/>
  <c r="E98" i="22"/>
  <c r="F98" i="22" s="1"/>
  <c r="E99" i="22"/>
  <c r="F99" i="22" s="1"/>
  <c r="E100" i="22"/>
  <c r="F100" i="22" s="1"/>
  <c r="E101" i="22"/>
  <c r="F101" i="22" s="1"/>
  <c r="E102" i="22"/>
  <c r="F102" i="22" s="1"/>
  <c r="E103" i="22"/>
  <c r="F103" i="22" s="1"/>
  <c r="E104" i="22"/>
  <c r="F104" i="22" s="1"/>
  <c r="E105" i="22"/>
  <c r="F105" i="22" s="1"/>
  <c r="E106" i="22"/>
  <c r="F106" i="22" s="1"/>
  <c r="E107" i="22"/>
  <c r="F107" i="22" s="1"/>
  <c r="E108" i="22"/>
  <c r="F108" i="22" s="1"/>
  <c r="E109" i="22"/>
  <c r="F109" i="22" s="1"/>
  <c r="E110" i="22"/>
  <c r="F110" i="22" s="1"/>
  <c r="E111" i="22"/>
  <c r="F111" i="22" s="1"/>
  <c r="E112" i="22"/>
  <c r="F112" i="22" s="1"/>
  <c r="E113" i="22"/>
  <c r="F113" i="22" s="1"/>
  <c r="E114" i="22"/>
  <c r="F114" i="22" s="1"/>
  <c r="E115" i="22"/>
  <c r="F115" i="22" s="1"/>
  <c r="E116" i="22"/>
  <c r="F116" i="22" s="1"/>
  <c r="E117" i="22"/>
  <c r="F117" i="22" s="1"/>
  <c r="E118" i="22"/>
  <c r="F118" i="22" s="1"/>
  <c r="E119" i="22"/>
  <c r="F119" i="22" s="1"/>
  <c r="E120" i="22"/>
  <c r="F120" i="22" s="1"/>
  <c r="E121" i="22"/>
  <c r="F121" i="22" s="1"/>
  <c r="E122" i="22"/>
  <c r="F122" i="22" s="1"/>
  <c r="E123" i="22"/>
  <c r="F123" i="22" s="1"/>
  <c r="E124" i="22"/>
  <c r="F124" i="22" s="1"/>
  <c r="E125" i="22"/>
  <c r="F125" i="22" s="1"/>
  <c r="E126" i="22"/>
  <c r="F126" i="22" s="1"/>
  <c r="E127" i="22"/>
  <c r="F127" i="22" s="1"/>
  <c r="E128" i="22"/>
  <c r="F128" i="22" s="1"/>
  <c r="E129" i="22"/>
  <c r="F129" i="22" s="1"/>
  <c r="E130" i="22"/>
  <c r="F130" i="22" s="1"/>
  <c r="E131" i="22"/>
  <c r="F131" i="22" s="1"/>
  <c r="E132" i="22"/>
  <c r="F132" i="22" s="1"/>
  <c r="C26" i="22"/>
  <c r="C28" i="22" s="1"/>
  <c r="E25" i="11"/>
  <c r="E19" i="11"/>
  <c r="E20" i="11"/>
  <c r="E22" i="11"/>
  <c r="E21" i="11"/>
  <c r="E24" i="11"/>
  <c r="E23" i="11"/>
  <c r="D40" i="11"/>
  <c r="E40" i="11" s="1"/>
  <c r="F40" i="11" s="1"/>
  <c r="F39" i="11" s="1"/>
  <c r="D27" i="19"/>
  <c r="D28" i="19"/>
  <c r="D29" i="19"/>
  <c r="D30" i="19"/>
  <c r="D31" i="19"/>
  <c r="D17" i="19"/>
  <c r="D18" i="19"/>
  <c r="D19" i="19"/>
  <c r="D20" i="19"/>
  <c r="D21" i="19"/>
  <c r="D7" i="19"/>
  <c r="D8" i="19"/>
  <c r="D9" i="19"/>
  <c r="D10" i="19"/>
  <c r="D11" i="19"/>
  <c r="F6" i="15" a="1"/>
  <c r="F6" i="15" s="1"/>
  <c r="F7" i="15" a="1"/>
  <c r="F7" i="15" s="1"/>
  <c r="F8" i="15" a="1"/>
  <c r="F8" i="15" s="1"/>
  <c r="F9" i="15" a="1"/>
  <c r="F9" i="15" s="1"/>
  <c r="E6" i="15"/>
  <c r="E7" i="15"/>
  <c r="E8" i="15"/>
  <c r="E9" i="15"/>
  <c r="E16" i="15"/>
  <c r="C27" i="13"/>
  <c r="C34" i="13"/>
  <c r="C10" i="13"/>
  <c r="C18" i="13"/>
  <c r="H113" i="22" l="1"/>
  <c r="H129" i="22"/>
  <c r="H125" i="22"/>
  <c r="H117" i="22"/>
  <c r="H107" i="22"/>
  <c r="H121" i="22"/>
  <c r="H111" i="22"/>
  <c r="H131" i="22"/>
  <c r="H99" i="22"/>
  <c r="H103" i="22"/>
  <c r="H127" i="22"/>
  <c r="H123" i="22"/>
  <c r="H115" i="22"/>
  <c r="H119" i="22"/>
  <c r="H95" i="22"/>
  <c r="H109" i="22"/>
  <c r="H105" i="22"/>
  <c r="H101" i="22"/>
  <c r="H97" i="22"/>
  <c r="H93" i="22"/>
  <c r="H132" i="22"/>
  <c r="H130" i="22"/>
  <c r="H128" i="22"/>
  <c r="H126" i="22"/>
  <c r="H124" i="22"/>
  <c r="H122" i="22"/>
  <c r="H120" i="22"/>
  <c r="H118" i="22"/>
  <c r="H116" i="22"/>
  <c r="H114" i="22"/>
  <c r="H112" i="22"/>
  <c r="H110" i="22"/>
  <c r="H108" i="22"/>
  <c r="H106" i="22"/>
  <c r="H104" i="22"/>
  <c r="H102" i="22"/>
  <c r="H100" i="22"/>
  <c r="H98" i="22"/>
  <c r="H96" i="22"/>
  <c r="H94" i="22"/>
  <c r="E39" i="11"/>
  <c r="D39" i="11"/>
  <c r="C39" i="11"/>
  <c r="C41" i="11" l="1"/>
  <c r="C42" i="11"/>
  <c r="C43" i="11"/>
  <c r="D41" i="11"/>
  <c r="D42" i="11"/>
  <c r="D43" i="11"/>
  <c r="E41" i="11"/>
  <c r="E42" i="11"/>
  <c r="E43" i="1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<sst xmlns="http://schemas.openxmlformats.org/spreadsheetml/2006/main" count="403" uniqueCount="163">
  <si>
    <t>Objectifs détaillés de l'exercice</t>
  </si>
  <si>
    <t>-</t>
  </si>
  <si>
    <t>Corrigé</t>
  </si>
  <si>
    <t>Consigne générale</t>
  </si>
  <si>
    <t>Saisir la formule dans les cellules avec ce fond jaune :</t>
  </si>
  <si>
    <t>Gestionnaires de paie : 1 heure pour en gagner 10 dans Excel !</t>
  </si>
  <si>
    <t>Simuler un salaire brut à partir du net souhaité avec la valeur cible</t>
  </si>
  <si>
    <t>Salarié</t>
  </si>
  <si>
    <t>Salaire brut mensuel</t>
  </si>
  <si>
    <t>Taux de cotisation salariale</t>
  </si>
  <si>
    <t>Salaire net mensuel</t>
  </si>
  <si>
    <t>Cellule à modifier</t>
  </si>
  <si>
    <t>Cellule à définir &amp; Valeur à atteindre</t>
  </si>
  <si>
    <t>Exercice 1 - Un salarié souhaite percevoir un salaire net de 2500 € mensuel, quel sera le montant du salaire brut ?</t>
  </si>
  <si>
    <t>Marie Onnette</t>
  </si>
  <si>
    <t>Salaire brut actuel</t>
  </si>
  <si>
    <t>Tom Hatte</t>
  </si>
  <si>
    <t>Salaire brut souhaité</t>
  </si>
  <si>
    <t>Taux d'augmentation</t>
  </si>
  <si>
    <t>Exercice 2 - En vue des entretiens individuels, un collaborateur vise un salaire de 32 000 €. Quel taux d'augmentation cela représente-t-il ?</t>
  </si>
  <si>
    <r>
      <t xml:space="preserve">Salaire brut souhaité </t>
    </r>
    <r>
      <rPr>
        <i/>
        <sz val="11"/>
        <color theme="1"/>
        <rFont val="Calibri"/>
        <family val="2"/>
        <scheme val="minor"/>
      </rPr>
      <t>= Salaire brut actuel * (1 + Taux de cotisation salariale)</t>
    </r>
  </si>
  <si>
    <r>
      <t xml:space="preserve">Salaire net mensuel </t>
    </r>
    <r>
      <rPr>
        <i/>
        <sz val="11"/>
        <color theme="1"/>
        <rFont val="Calibri"/>
        <family val="2"/>
        <scheme val="minor"/>
      </rPr>
      <t>= Salaire brut mensuel * (1 - Taux de cotisation salariale)</t>
    </r>
  </si>
  <si>
    <r>
      <t xml:space="preserve">Astuce </t>
    </r>
    <r>
      <rPr>
        <i/>
        <sz val="11"/>
        <color theme="1"/>
        <rFont val="Calibri"/>
        <family val="2"/>
        <scheme val="minor"/>
      </rPr>
      <t>: utiliser l'outil Valeur cible (onglet Données &gt; Analyse de scénarios) pour trouver le montant du salaire brut mensuel.</t>
    </r>
  </si>
  <si>
    <t>Matricule</t>
  </si>
  <si>
    <t>S001</t>
  </si>
  <si>
    <t>S002</t>
  </si>
  <si>
    <t>S006</t>
  </si>
  <si>
    <t>S007</t>
  </si>
  <si>
    <t>Salaire mensuel</t>
  </si>
  <si>
    <t>% atteinte objectif</t>
  </si>
  <si>
    <t>Prime</t>
  </si>
  <si>
    <t>S004</t>
  </si>
  <si>
    <t>S003</t>
  </si>
  <si>
    <t>Date d'entrée</t>
  </si>
  <si>
    <t>Prime du 13e mois</t>
  </si>
  <si>
    <r>
      <t xml:space="preserve">Remarque </t>
    </r>
    <r>
      <rPr>
        <i/>
        <sz val="11"/>
        <color theme="1"/>
        <rFont val="Calibri"/>
        <family val="2"/>
        <scheme val="minor"/>
      </rPr>
      <t>: pour compter une année complète avec FRACTION.ANNEE, la date de fin doit être le lendemain du dernier jour.</t>
    </r>
  </si>
  <si>
    <t>1er jour de l'année en cours et de l'année suivante</t>
  </si>
  <si>
    <t>Exercice 1 - Calculer la prime de chaque salarié : 10% du salaire si "% atteinte objectif" &gt;= 100%, 5% si &gt;= 80%, sinon 0</t>
  </si>
  <si>
    <t>Calculer une prime avec SI, SI.CONDITIONS ou FRACTION.ANNEE</t>
  </si>
  <si>
    <t>2026/INF/S002</t>
  </si>
  <si>
    <t>2026/MKT/S003</t>
  </si>
  <si>
    <t>2026/FIN/S004</t>
  </si>
  <si>
    <t>2026/DRH/S005</t>
  </si>
  <si>
    <t>Extraire l'année</t>
  </si>
  <si>
    <t>Corrigé (SI)</t>
  </si>
  <si>
    <t>Corrigé (SI.CONDITIONS)</t>
  </si>
  <si>
    <t>Exercice 2 - Calculer le montant de la prime du 13e mois au prorata avec MAX, FRACTION.ANNEE et ARRONDI.SUP</t>
  </si>
  <si>
    <t>2025/COM/S001</t>
  </si>
  <si>
    <t>Exercice 2 - Extraire le matricule du salarié</t>
  </si>
  <si>
    <t>Extraire le matricule</t>
  </si>
  <si>
    <r>
      <rPr>
        <b/>
        <i/>
        <sz val="11"/>
        <color theme="1"/>
        <rFont val="Calibri"/>
        <family val="2"/>
      </rPr>
      <t>Remarque</t>
    </r>
    <r>
      <rPr>
        <i/>
        <sz val="11"/>
        <color theme="1"/>
        <rFont val="Calibri"/>
        <family val="2"/>
      </rPr>
      <t xml:space="preserve"> : Année/Service/Matricule est la composition de l'identifiant paie du salarié</t>
    </r>
  </si>
  <si>
    <t>Décomposer un identifiant avec TEXTE.AVANT et TEXTE.APRES</t>
  </si>
  <si>
    <t>Identifiant</t>
  </si>
  <si>
    <t>Exercice 1 - Extraire l'année</t>
  </si>
  <si>
    <t>Extraire le service</t>
  </si>
  <si>
    <t>Exercice 3 - Extraire le service du salarié</t>
  </si>
  <si>
    <t>Date entrée</t>
  </si>
  <si>
    <t>S005</t>
  </si>
  <si>
    <t>S008</t>
  </si>
  <si>
    <t>S009</t>
  </si>
  <si>
    <t>S010</t>
  </si>
  <si>
    <t>Exercice 1 - Comprendre le format Heure sur Excel</t>
  </si>
  <si>
    <t>ID salarié</t>
  </si>
  <si>
    <t>Taux horaire brut</t>
  </si>
  <si>
    <t>Date 1er lundi</t>
  </si>
  <si>
    <t>Salaire brut</t>
  </si>
  <si>
    <t>Heures supp.</t>
  </si>
  <si>
    <r>
      <t xml:space="preserve">Remarque </t>
    </r>
    <r>
      <rPr>
        <i/>
        <sz val="11"/>
        <color theme="1"/>
        <rFont val="Calibri"/>
        <family val="2"/>
        <scheme val="minor"/>
      </rPr>
      <t>: les 8 premières heures supplémentaires sont majorées à 25% du taux horaire brut (et 50% à partir de la 44ᵉ heure, non demandé ici).</t>
    </r>
  </si>
  <si>
    <t>Lundi</t>
  </si>
  <si>
    <t>Mardi</t>
  </si>
  <si>
    <t>Mercredi</t>
  </si>
  <si>
    <t>Jeudi</t>
  </si>
  <si>
    <t>Vendredi</t>
  </si>
  <si>
    <t>Heures travaillées</t>
  </si>
  <si>
    <t>Total</t>
  </si>
  <si>
    <t>Jour</t>
  </si>
  <si>
    <r>
      <t xml:space="preserve">Consigne </t>
    </r>
    <r>
      <rPr>
        <i/>
        <sz val="11"/>
        <color theme="1"/>
        <rFont val="Calibri"/>
        <family val="2"/>
        <scheme val="minor"/>
      </rPr>
      <t>: calculer le total des heures travaillées dans la semaine, puis la rémunération hebdomadaire perçue.</t>
    </r>
  </si>
  <si>
    <r>
      <t xml:space="preserve">Astuce </t>
    </r>
    <r>
      <rPr>
        <i/>
        <sz val="11"/>
        <color theme="1"/>
        <rFont val="Calibri"/>
        <family val="2"/>
        <scheme val="minor"/>
      </rPr>
      <t>: appliquer le format [h] pour afficher les heures au-delà de 24h et multiplier le format Heure par 24 pour le convertir en nombre.</t>
    </r>
  </si>
  <si>
    <t>Taux horaire</t>
  </si>
  <si>
    <t>Rémunération</t>
  </si>
  <si>
    <t>Calculer des heures supplémentaires et une rémunération</t>
  </si>
  <si>
    <t>Heures contrat</t>
  </si>
  <si>
    <t>Étiquettes de lignes</t>
  </si>
  <si>
    <t>Total général</t>
  </si>
  <si>
    <t>janv</t>
  </si>
  <si>
    <t>Somme de Salaire brut</t>
  </si>
  <si>
    <t>Corrigé TCD</t>
  </si>
  <si>
    <t>Insérer le TCD</t>
  </si>
  <si>
    <t>Jours pouvant être travaillés</t>
  </si>
  <si>
    <t>Fête nationale</t>
  </si>
  <si>
    <t>Assomption</t>
  </si>
  <si>
    <t>Libellé</t>
  </si>
  <si>
    <t>Date début</t>
  </si>
  <si>
    <t>Date fin inclus</t>
  </si>
  <si>
    <t>Jours ouvrés décomptés</t>
  </si>
  <si>
    <r>
      <t xml:space="preserve">Remarque </t>
    </r>
    <r>
      <rPr>
        <i/>
        <sz val="11"/>
        <color theme="1"/>
        <rFont val="Calibri"/>
        <family val="2"/>
        <scheme val="minor"/>
      </rPr>
      <t>: nous prenons l'hypothèse que le mode de calcul des congés est en jours ouvrés.</t>
    </r>
  </si>
  <si>
    <t>Jours fériés T3 2026</t>
  </si>
  <si>
    <t>ID employé</t>
  </si>
  <si>
    <t>Exercice 1 - Calculer le nombre de jours ouvrés décomptés pour chaque ligne mensuelle de congés</t>
  </si>
  <si>
    <t>Exercice 2 - Décaler le 01/07 d'un mois jusqu'au 01/10, calculer le nombre de jours pouvant être travaillés puis le nombre de tickets restaurant perçus mensuellement par salarié</t>
  </si>
  <si>
    <t>Jours ouvrés</t>
  </si>
  <si>
    <t>Calculer les congés payés décomptés et le nombre de tickers restaurant perçus</t>
  </si>
  <si>
    <t>Analyser les données dans un tableau croisé dynamique</t>
  </si>
  <si>
    <t>Ancienneté</t>
  </si>
  <si>
    <t>0 à 2 ans</t>
  </si>
  <si>
    <t>2 à 5 ans</t>
  </si>
  <si>
    <t>5 à 7 ans</t>
  </si>
  <si>
    <t>7 à 10 ans</t>
  </si>
  <si>
    <t>10 à 15 ans</t>
  </si>
  <si>
    <t>15 à 20 ans</t>
  </si>
  <si>
    <t>Plus de 20 ans</t>
  </si>
  <si>
    <t>Exercice 1 - Calculer l'ancienneté avec DATEDIF, puis la tranche d'ancienneté avec RECHERCHEX</t>
  </si>
  <si>
    <t>Tranche d'ancienneté</t>
  </si>
  <si>
    <t>Calculer l'ancienneté et la date d'échéance d'une période d'essai</t>
  </si>
  <si>
    <t>Durée PE en mois</t>
  </si>
  <si>
    <t>Durée PE en jours</t>
  </si>
  <si>
    <r>
      <t xml:space="preserve">Astuce </t>
    </r>
    <r>
      <rPr>
        <i/>
        <sz val="11"/>
        <color theme="1"/>
        <rFont val="Calibri"/>
        <family val="2"/>
        <scheme val="minor"/>
      </rPr>
      <t>: il faut saisir -1 pour inclure le premier jour de travail dans le décompte.</t>
    </r>
  </si>
  <si>
    <r>
      <t xml:space="preserve">Remarque </t>
    </r>
    <r>
      <rPr>
        <i/>
        <sz val="11"/>
        <color theme="1"/>
        <rFont val="Calibri"/>
        <family val="2"/>
        <scheme val="minor"/>
      </rPr>
      <t>: nous prenons l'hypothèse que les données ci-dessous concernent des salariés en CDI.</t>
    </r>
  </si>
  <si>
    <t>Dernier jour PE</t>
  </si>
  <si>
    <t>Exercice 2 - Calculer le dernier jour de chaque période d'essai (PE) en mois</t>
  </si>
  <si>
    <t>Exercice 3 - Calculer le dernier jour de chaque période d'essai (PE) en jours</t>
  </si>
  <si>
    <t>2026/COM/S006</t>
  </si>
  <si>
    <t>2026/FIN/S007</t>
  </si>
  <si>
    <t>Mt logiciel paie</t>
  </si>
  <si>
    <t>Mt DSN</t>
  </si>
  <si>
    <t>Résultat attendu</t>
  </si>
  <si>
    <t>Exercice 1 - Dans le 1er tableau, appliquer une mise en forme conditionnelle pour repérer les écarts entre le montant du logiciel de paie et celui de la DSN</t>
  </si>
  <si>
    <t>Exercice 2 - À partir du tableau "HeuresContrat", calculer chaque colonne en jaune, puis insérer un tableau croisé dynamique à droite pour analyser le salaire brut en janvier de chaque salarié</t>
  </si>
  <si>
    <t xml:space="preserve">   if [Salaire_Brut] = [Rémunération_Brute_DSN]</t>
  </si>
  <si>
    <t xml:space="preserve">   then "Ok c'est le même montant"</t>
  </si>
  <si>
    <t xml:space="preserve">   else "Écart constaté"</t>
  </si>
  <si>
    <t>Repérer des anomalies avec la mise en forme conditionnelle (logiciel paie / DSN)</t>
  </si>
  <si>
    <t>Rapprocher deux sources de données logiciel paie / DSN avec Power Query (introduction)</t>
  </si>
  <si>
    <t>Contexte de l'exercice</t>
  </si>
  <si>
    <t>Objectifs</t>
  </si>
  <si>
    <t>- Rapprocher les salaires bruts issus du logiciel de paie et ceux déclarés en DSN, pour 12 salariés suivis sur deux mois (Janvier, Février)</t>
  </si>
  <si>
    <t>Dossiers fournis</t>
  </si>
  <si>
    <t>- 2_Exports_DSN : exports DSN (DSN_Janvier.xlsx, DSN_Fevrier.xlsx)</t>
  </si>
  <si>
    <t>- 1_Exports_Paie : exports du logiciel de paie (Paie_Janvier.xlsx, Paie_Fevrier.xlsx)</t>
  </si>
  <si>
    <t>- Repérer automatiquement les écarts</t>
  </si>
  <si>
    <t>- Chaque fichier contient les 12 mêmes salariés pour le mois indiqué</t>
  </si>
  <si>
    <t>- Si un nouvel export tombe chaque mois, il suffit de le déposer dans le dossier et d'actualiser</t>
  </si>
  <si>
    <t>Étape 1 - Charger les exports Paie</t>
  </si>
  <si>
    <t>Une seule table "Paie" avec Janvier et Février empilés (24 lignes)</t>
  </si>
  <si>
    <t>Étape 2 - Charger les exports DSN</t>
  </si>
  <si>
    <t>1 - Appliquer les manipulations de l'étape 1 sur le dossier "2_Exports_DSN"</t>
  </si>
  <si>
    <t>Une seule table "DSN" (24 lignes)</t>
  </si>
  <si>
    <t>Étape 3 - Aligner les clés</t>
  </si>
  <si>
    <t>1- Dans la requête DSN, renommer "Identifiant_Salarié" en "ID_Salarié" pour qu'elle porte le même nom que dans la requête Paie</t>
  </si>
  <si>
    <t>Étape 4 - Joindre les deux tables SUR DEUX COLONNES</t>
  </si>
  <si>
    <r>
      <t xml:space="preserve">Remarque </t>
    </r>
    <r>
      <rPr>
        <i/>
        <sz val="11"/>
        <color theme="1"/>
        <rFont val="Calibri"/>
        <family val="2"/>
        <scheme val="minor"/>
      </rPr>
      <t>: ID_Salarié seul ne suffit plus, puisque chaque salarié apparaît deux fois (une ligne par mois).</t>
    </r>
    <r>
      <rPr>
        <b/>
        <i/>
        <sz val="11"/>
        <color theme="1"/>
        <rFont val="Calibri"/>
        <family val="2"/>
        <scheme val="minor"/>
      </rPr>
      <t xml:space="preserve">
</t>
    </r>
    <r>
      <rPr>
        <i/>
        <sz val="11"/>
        <color theme="1"/>
        <rFont val="Calibri"/>
        <family val="2"/>
        <scheme val="minor"/>
      </rPr>
      <t>Fusionner sur ID_Salarié seul créerait un produit croisé (chaque ligne Paie se dupliquerait sur les deux lignes DSN du même salarié).</t>
    </r>
  </si>
  <si>
    <t>1 - Aller dans l'onglet Accueil &gt; Fusionner les requêtes &gt; sélectionner ID_Salarié ET Mois</t>
  </si>
  <si>
    <t>2 - (Ctrl+clic) dans les deux tables &gt; Type de jointure = Externe gauche</t>
  </si>
  <si>
    <t>3 - Développer la colonne DSN pour récupérer Rémunération_Brute_DSN</t>
  </si>
  <si>
    <t>Étape 5 - Créer une colonne calculée (langage M)</t>
  </si>
  <si>
    <t>1- Ajouter une colonne personnalisée nommée "Contrôle" avec la formule :</t>
  </si>
  <si>
    <t>1 - Vérifier les 3 écarts qui apparaissent :</t>
  </si>
  <si>
    <t>Petit Sophie, en Janvier (écart corrigé le mois suivant)</t>
  </si>
  <si>
    <t>Moreau Fatima, en Février</t>
  </si>
  <si>
    <t>Lambert Claire, en Février</t>
  </si>
  <si>
    <t>1 - Aller dans l'onglet Données &gt; Obtenir des données &gt; À partir d'un fichier &gt; À partir d'un dossier</t>
  </si>
  <si>
    <t>2 - Sélectionner le dossier "1_Exports_Paie" &gt; Combiner et transformer les données</t>
  </si>
  <si>
    <t>Étape 6 - Charger le résultat dans une nouvelle feuille Excel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</si>
</sst>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#,##0.00\ &quot;€&quot;"/>
    <numFmt numFmtId="165" formatCode="[h]:mm"/>
    <numFmt numFmtId="166" formatCode="ddd\ d\ mmm\ yyyy"/>
  </numFmts>
  <fonts count="2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2"/>
      <color rgb="FF00518B"/>
      <name val="Calibri"/>
      <family val="2"/>
    </font>
    <font>
      <b/>
      <sz val="12"/>
      <color theme="0"/>
      <name val="Calibri"/>
      <family val="2"/>
    </font>
    <font>
      <b/>
      <sz val="11"/>
      <color theme="0"/>
      <name val="Calibri"/>
      <family val="2"/>
      <scheme val="minor"/>
    </font>
    <font>
      <sz val="8"/>
      <name val="Calibri"/>
      <family val="2"/>
      <scheme val="minor"/>
    </font>
    <font>
      <i/>
      <sz val="11"/>
      <color theme="1"/>
      <name val="Calibri"/>
      <family val="2"/>
      <scheme val="minor"/>
    </font>
    <font>
      <i/>
      <sz val="11"/>
      <color theme="0"/>
      <name val="Calibri"/>
      <family val="2"/>
      <scheme val="minor"/>
    </font>
    <font>
      <b/>
      <sz val="11"/>
      <color theme="1"/>
      <name val="Calibri"/>
      <family val="2"/>
    </font>
    <font>
      <b/>
      <sz val="14"/>
      <color theme="0"/>
      <name val="Calibri"/>
      <family val="2"/>
    </font>
    <font>
      <b/>
      <sz val="11"/>
      <color rgb="FF00518B"/>
      <name val="Calibri"/>
      <family val="2"/>
    </font>
    <font>
      <i/>
      <sz val="11"/>
      <color theme="1"/>
      <name val="Calibri"/>
      <family val="2"/>
    </font>
    <font>
      <b/>
      <i/>
      <sz val="11"/>
      <color theme="1"/>
      <name val="Calibri"/>
      <family val="2"/>
    </font>
    <font>
      <b/>
      <sz val="11"/>
      <color theme="0"/>
      <name val="Calibri"/>
      <family val="2"/>
    </font>
    <font>
      <sz val="11"/>
      <name val="Calibri"/>
      <family val="2"/>
    </font>
    <font>
      <b/>
      <sz val="14"/>
      <color theme="0"/>
      <name val="Calibri"/>
      <family val="2"/>
      <scheme val="minor"/>
    </font>
    <font>
      <b/>
      <sz val="11"/>
      <color rgb="FF00518B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i/>
      <sz val="11"/>
      <color theme="0"/>
      <name val="Calibri"/>
      <family val="2"/>
    </font>
    <font>
      <b/>
      <i/>
      <sz val="11"/>
      <color theme="0"/>
      <name val="Calibri"/>
      <family val="2"/>
      <scheme val="minor"/>
    </font>
    <font>
      <b/>
      <sz val="11"/>
      <color theme="0"/>
      <name val="Calibri (Corps)"/>
    </font>
    <font>
      <b/>
      <i/>
      <sz val="11"/>
      <color theme="0"/>
      <name val="Calibri (Corps)"/>
    </font>
    <font>
      <b/>
      <sz val="11"/>
      <name val="Calibri"/>
      <family val="2"/>
      <scheme val="minor"/>
    </font>
    <font>
      <b/>
      <i/>
      <sz val="11"/>
      <name val="Calibri"/>
      <family val="2"/>
      <scheme val="minor"/>
    </font>
    <font>
      <sz val="11"/>
      <color theme="0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rgb="FF00518B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518B"/>
      </left>
      <right/>
      <top style="medium">
        <color rgb="FF00518B"/>
      </top>
      <bottom/>
      <diagonal/>
    </border>
    <border>
      <left/>
      <right/>
      <top style="medium">
        <color rgb="FF00518B"/>
      </top>
      <bottom/>
      <diagonal/>
    </border>
    <border>
      <left/>
      <right style="medium">
        <color rgb="FF00518B"/>
      </right>
      <top style="medium">
        <color rgb="FF00518B"/>
      </top>
      <bottom/>
      <diagonal/>
    </border>
    <border>
      <left style="medium">
        <color rgb="FF00518B"/>
      </left>
      <right/>
      <top/>
      <bottom style="medium">
        <color rgb="FF00518B"/>
      </bottom>
      <diagonal/>
    </border>
    <border>
      <left/>
      <right/>
      <top/>
      <bottom style="medium">
        <color rgb="FF00518B"/>
      </bottom>
      <diagonal/>
    </border>
    <border>
      <left/>
      <right style="medium">
        <color rgb="FF00518B"/>
      </right>
      <top/>
      <bottom style="medium">
        <color rgb="FF00518B"/>
      </bottom>
      <diagonal/>
    </border>
    <border>
      <left style="medium">
        <color rgb="FF00518B"/>
      </left>
      <right/>
      <top/>
      <bottom/>
      <diagonal/>
    </border>
    <border>
      <left/>
      <right style="medium">
        <color rgb="FF00518B"/>
      </right>
      <top/>
      <bottom/>
      <diagonal/>
    </border>
    <border>
      <left/>
      <right/>
      <top/>
      <bottom style="thin">
        <color rgb="FF00518B"/>
      </bottom>
      <diagonal/>
    </border>
    <border>
      <left/>
      <right style="thin">
        <color rgb="FF00518B"/>
      </right>
      <top/>
      <bottom/>
      <diagonal/>
    </border>
    <border>
      <left/>
      <right style="thin">
        <color rgb="FF00518B"/>
      </right>
      <top/>
      <bottom style="thin">
        <color rgb="FF00518B"/>
      </bottom>
      <diagonal/>
    </border>
    <border>
      <left/>
      <right/>
      <top style="thin">
        <color rgb="FF00518B"/>
      </top>
      <bottom/>
      <diagonal/>
    </border>
    <border>
      <left style="thin">
        <color theme="0" tint="-0.24994659260841701"/>
      </left>
      <right/>
      <top style="thin">
        <color indexed="64"/>
      </top>
      <bottom style="thin">
        <color indexed="64"/>
      </bottom>
      <diagonal/>
    </border>
    <border>
      <left style="thin">
        <color theme="0" tint="-0.24994659260841701"/>
      </left>
      <right style="thin">
        <color theme="0" tint="-0.24994659260841701"/>
      </right>
      <top/>
      <bottom style="thin">
        <color indexed="64"/>
      </bottom>
      <diagonal/>
    </border>
    <border>
      <left style="thin">
        <color theme="0" tint="-0.24994659260841701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0" fontId="1" fillId="0" borderId="0"/>
  </cellStyleXfs>
  <cellXfs count="146">
    <xf numFmtId="0" fontId="0" fillId="0" borderId="0" xfId="0"/>
    <xf numFmtId="0" fontId="2" fillId="2" borderId="0" xfId="2" applyFont="1" applyFill="1" applyAlignment="1">
      <alignment horizontal="left" vertical="top" wrapText="1"/>
    </xf>
    <xf numFmtId="0" fontId="2" fillId="2" borderId="0" xfId="2" applyFont="1" applyFill="1" applyAlignment="1">
      <alignment horizontal="right" vertical="top" wrapText="1"/>
    </xf>
    <xf numFmtId="0" fontId="2" fillId="2" borderId="0" xfId="0" applyFont="1" applyFill="1" applyAlignment="1">
      <alignment vertical="top" wrapText="1"/>
    </xf>
    <xf numFmtId="0" fontId="2" fillId="2" borderId="4" xfId="0" applyFont="1" applyFill="1" applyBorder="1" applyAlignment="1">
      <alignment vertical="top" wrapText="1"/>
    </xf>
    <xf numFmtId="0" fontId="2" fillId="2" borderId="5" xfId="0" applyFont="1" applyFill="1" applyBorder="1" applyAlignment="1">
      <alignment vertical="top" wrapText="1"/>
    </xf>
    <xf numFmtId="0" fontId="2" fillId="2" borderId="6" xfId="0" applyFont="1" applyFill="1" applyBorder="1" applyAlignment="1">
      <alignment vertical="top" wrapText="1"/>
    </xf>
    <xf numFmtId="0" fontId="2" fillId="2" borderId="10" xfId="2" applyFont="1" applyFill="1" applyBorder="1" applyAlignment="1">
      <alignment horizontal="right" vertical="top" wrapText="1"/>
    </xf>
    <xf numFmtId="0" fontId="2" fillId="2" borderId="11" xfId="2" applyFont="1" applyFill="1" applyBorder="1" applyAlignment="1">
      <alignment horizontal="left" vertical="top" wrapText="1"/>
    </xf>
    <xf numFmtId="0" fontId="2" fillId="2" borderId="7" xfId="2" applyFont="1" applyFill="1" applyBorder="1" applyAlignment="1">
      <alignment horizontal="left" vertical="top" wrapText="1"/>
    </xf>
    <xf numFmtId="0" fontId="2" fillId="2" borderId="8" xfId="2" applyFont="1" applyFill="1" applyBorder="1" applyAlignment="1">
      <alignment horizontal="left" vertical="top" wrapText="1"/>
    </xf>
    <xf numFmtId="0" fontId="2" fillId="2" borderId="9" xfId="2" applyFont="1" applyFill="1" applyBorder="1" applyAlignment="1">
      <alignment horizontal="left" vertical="top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center" wrapText="1"/>
    </xf>
    <xf numFmtId="0" fontId="0" fillId="0" borderId="0" xfId="0" applyAlignment="1">
      <alignment horizontal="left" vertical="top"/>
    </xf>
    <xf numFmtId="0" fontId="2" fillId="2" borderId="10" xfId="2" applyFont="1" applyFill="1" applyBorder="1" applyAlignment="1">
      <alignment horizontal="left" vertical="top" wrapText="1"/>
    </xf>
    <xf numFmtId="0" fontId="2" fillId="5" borderId="0" xfId="2" applyFont="1" applyFill="1" applyAlignment="1">
      <alignment horizontal="left" vertical="top" wrapText="1"/>
    </xf>
    <xf numFmtId="14" fontId="0" fillId="0" borderId="0" xfId="0" applyNumberFormat="1" applyAlignment="1">
      <alignment horizontal="left" vertical="top"/>
    </xf>
    <xf numFmtId="0" fontId="2" fillId="0" borderId="0" xfId="0" applyFont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8" fillId="6" borderId="0" xfId="0" applyFont="1" applyFill="1" applyAlignment="1">
      <alignment vertical="center" wrapText="1"/>
    </xf>
    <xf numFmtId="0" fontId="7" fillId="0" borderId="0" xfId="0" applyFont="1" applyAlignment="1">
      <alignment vertical="center" wrapText="1"/>
    </xf>
    <xf numFmtId="0" fontId="19" fillId="3" borderId="0" xfId="0" applyFont="1" applyFill="1" applyAlignment="1">
      <alignment vertical="center" wrapText="1"/>
    </xf>
    <xf numFmtId="0" fontId="0" fillId="0" borderId="0" xfId="0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12" fillId="6" borderId="0" xfId="0" applyFont="1" applyFill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9" fontId="0" fillId="0" borderId="1" xfId="1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horizontal="center" vertical="center" wrapText="1"/>
    </xf>
    <xf numFmtId="0" fontId="7" fillId="0" borderId="0" xfId="0" applyFont="1" applyAlignment="1">
      <alignment vertical="center"/>
    </xf>
    <xf numFmtId="164" fontId="0" fillId="8" borderId="1" xfId="0" applyNumberFormat="1" applyFill="1" applyBorder="1" applyAlignment="1">
      <alignment horizontal="center" vertical="center" wrapText="1"/>
    </xf>
    <xf numFmtId="164" fontId="0" fillId="7" borderId="1" xfId="0" applyNumberFormat="1" applyFill="1" applyBorder="1" applyAlignment="1">
      <alignment horizontal="center" vertical="center" wrapText="1"/>
    </xf>
    <xf numFmtId="164" fontId="0" fillId="0" borderId="0" xfId="0" applyNumberFormat="1" applyAlignment="1">
      <alignment horizontal="center" vertical="center" wrapText="1"/>
    </xf>
    <xf numFmtId="10" fontId="0" fillId="8" borderId="1" xfId="1" applyNumberFormat="1" applyFont="1" applyFill="1" applyBorder="1" applyAlignment="1">
      <alignment horizontal="center" vertical="center" wrapText="1"/>
    </xf>
    <xf numFmtId="10" fontId="0" fillId="7" borderId="1" xfId="1" applyNumberFormat="1" applyFont="1" applyFill="1" applyBorder="1" applyAlignment="1">
      <alignment horizontal="center" vertical="center" wrapText="1"/>
    </xf>
    <xf numFmtId="164" fontId="12" fillId="8" borderId="0" xfId="0" applyNumberFormat="1" applyFont="1" applyFill="1" applyAlignment="1">
      <alignment horizontal="left" vertical="center" wrapText="1"/>
    </xf>
    <xf numFmtId="14" fontId="2" fillId="0" borderId="2" xfId="0" applyNumberFormat="1" applyFont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164" fontId="2" fillId="0" borderId="2" xfId="0" applyNumberFormat="1" applyFont="1" applyBorder="1" applyAlignment="1">
      <alignment horizontal="left" vertical="center" wrapText="1"/>
    </xf>
    <xf numFmtId="164" fontId="12" fillId="8" borderId="3" xfId="0" applyNumberFormat="1" applyFont="1" applyFill="1" applyBorder="1" applyAlignment="1">
      <alignment horizontal="left" vertical="center" wrapText="1"/>
    </xf>
    <xf numFmtId="164" fontId="2" fillId="7" borderId="16" xfId="0" applyNumberFormat="1" applyFont="1" applyFill="1" applyBorder="1" applyAlignment="1">
      <alignment horizontal="left" vertical="center" wrapText="1"/>
    </xf>
    <xf numFmtId="0" fontId="14" fillId="3" borderId="17" xfId="0" applyFont="1" applyFill="1" applyBorder="1" applyAlignment="1">
      <alignment horizontal="left" vertical="center" wrapText="1"/>
    </xf>
    <xf numFmtId="0" fontId="20" fillId="6" borderId="18" xfId="0" applyFont="1" applyFill="1" applyBorder="1" applyAlignment="1">
      <alignment vertical="center" wrapText="1"/>
    </xf>
    <xf numFmtId="164" fontId="2" fillId="0" borderId="0" xfId="0" applyNumberFormat="1" applyFont="1" applyAlignment="1">
      <alignment horizontal="left" vertical="center" wrapText="1"/>
    </xf>
    <xf numFmtId="9" fontId="2" fillId="0" borderId="0" xfId="1" applyFont="1" applyFill="1" applyAlignment="1">
      <alignment horizontal="left" vertical="center" wrapText="1"/>
    </xf>
    <xf numFmtId="164" fontId="2" fillId="7" borderId="0" xfId="1" applyNumberFormat="1" applyFont="1" applyFill="1" applyAlignment="1">
      <alignment horizontal="left" vertical="center" wrapText="1"/>
    </xf>
    <xf numFmtId="1" fontId="2" fillId="0" borderId="0" xfId="0" applyNumberFormat="1" applyFont="1" applyAlignment="1">
      <alignment horizontal="left" vertical="center" wrapText="1"/>
    </xf>
    <xf numFmtId="0" fontId="20" fillId="6" borderId="0" xfId="0" applyFont="1" applyFill="1" applyAlignment="1">
      <alignment vertical="center" wrapText="1"/>
    </xf>
    <xf numFmtId="0" fontId="12" fillId="8" borderId="0" xfId="1" applyNumberFormat="1" applyFont="1" applyFill="1" applyAlignment="1">
      <alignment horizontal="left" vertical="center" wrapText="1"/>
    </xf>
    <xf numFmtId="164" fontId="2" fillId="8" borderId="0" xfId="0" applyNumberFormat="1" applyFont="1" applyFill="1" applyAlignment="1">
      <alignment horizontal="left" vertical="center" wrapText="1"/>
    </xf>
    <xf numFmtId="0" fontId="2" fillId="7" borderId="0" xfId="0" applyFont="1" applyFill="1" applyAlignment="1">
      <alignment horizontal="left" vertical="center" wrapText="1"/>
    </xf>
    <xf numFmtId="14" fontId="2" fillId="0" borderId="0" xfId="1" applyNumberFormat="1" applyFont="1" applyFill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2" fillId="3" borderId="1" xfId="0" applyFont="1" applyFill="1" applyBorder="1" applyAlignment="1">
      <alignment horizontal="center" vertical="center" wrapText="1"/>
    </xf>
    <xf numFmtId="165" fontId="13" fillId="8" borderId="1" xfId="0" applyNumberFormat="1" applyFont="1" applyFill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64" fontId="13" fillId="8" borderId="1" xfId="0" applyNumberFormat="1" applyFont="1" applyFill="1" applyBorder="1" applyAlignment="1">
      <alignment horizontal="center" vertical="center" wrapText="1"/>
    </xf>
    <xf numFmtId="164" fontId="9" fillId="7" borderId="1" xfId="0" applyNumberFormat="1" applyFont="1" applyFill="1" applyBorder="1" applyAlignment="1">
      <alignment horizontal="center" vertical="center" wrapText="1"/>
    </xf>
    <xf numFmtId="0" fontId="23" fillId="6" borderId="1" xfId="0" applyFont="1" applyFill="1" applyBorder="1" applyAlignment="1">
      <alignment horizontal="center" vertical="center" wrapText="1"/>
    </xf>
    <xf numFmtId="0" fontId="2" fillId="6" borderId="0" xfId="0" applyFont="1" applyFill="1" applyAlignment="1">
      <alignment vertical="center" wrapText="1"/>
    </xf>
    <xf numFmtId="164" fontId="2" fillId="7" borderId="0" xfId="0" applyNumberFormat="1" applyFont="1" applyFill="1" applyAlignment="1">
      <alignment horizontal="left" vertical="top" wrapText="1"/>
    </xf>
    <xf numFmtId="165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2" fillId="0" borderId="0" xfId="0" applyFont="1" applyAlignment="1">
      <alignment vertical="top" wrapText="1"/>
    </xf>
    <xf numFmtId="0" fontId="2" fillId="0" borderId="12" xfId="0" applyFont="1" applyBorder="1" applyAlignment="1">
      <alignment vertical="top" wrapText="1"/>
    </xf>
    <xf numFmtId="0" fontId="0" fillId="0" borderId="0" xfId="0" applyAlignment="1">
      <alignment vertical="top"/>
    </xf>
    <xf numFmtId="0" fontId="2" fillId="0" borderId="13" xfId="0" applyFont="1" applyBorder="1" applyAlignment="1">
      <alignment vertical="top" wrapText="1"/>
    </xf>
    <xf numFmtId="0" fontId="5" fillId="3" borderId="1" xfId="0" applyFont="1" applyFill="1" applyBorder="1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22" fillId="7" borderId="1" xfId="0" applyFont="1" applyFill="1" applyBorder="1" applyAlignment="1">
      <alignment horizontal="center" vertical="center"/>
    </xf>
    <xf numFmtId="2" fontId="2" fillId="8" borderId="0" xfId="0" applyNumberFormat="1" applyFont="1" applyFill="1" applyAlignment="1">
      <alignment horizontal="left" vertical="center" wrapText="1"/>
    </xf>
    <xf numFmtId="2" fontId="2" fillId="7" borderId="0" xfId="0" applyNumberFormat="1" applyFont="1" applyFill="1" applyAlignment="1">
      <alignment horizontal="left" vertical="top" wrapText="1"/>
    </xf>
    <xf numFmtId="0" fontId="7" fillId="0" borderId="0" xfId="0" pivotButton="1" applyFont="1"/>
    <xf numFmtId="0" fontId="7" fillId="0" borderId="0" xfId="0" applyFont="1"/>
    <xf numFmtId="0" fontId="7" fillId="0" borderId="0" xfId="0" applyFont="1" applyAlignment="1">
      <alignment horizontal="left"/>
    </xf>
    <xf numFmtId="164" fontId="7" fillId="0" borderId="0" xfId="0" applyNumberFormat="1" applyFont="1"/>
    <xf numFmtId="0" fontId="7" fillId="0" borderId="0" xfId="0" applyFont="1" applyAlignment="1">
      <alignment horizontal="left" indent="1"/>
    </xf>
    <xf numFmtId="0" fontId="2" fillId="7" borderId="0" xfId="0" applyFont="1" applyFill="1" applyAlignment="1">
      <alignment vertical="top" wrapText="1"/>
    </xf>
    <xf numFmtId="166" fontId="0" fillId="0" borderId="0" xfId="0" applyNumberFormat="1" applyAlignment="1">
      <alignment horizontal="left" vertical="center" wrapText="1"/>
    </xf>
    <xf numFmtId="0" fontId="7" fillId="8" borderId="1" xfId="0" quotePrefix="1" applyFont="1" applyFill="1" applyBorder="1" applyAlignment="1">
      <alignment horizontal="center" vertical="center" wrapText="1"/>
    </xf>
    <xf numFmtId="14" fontId="25" fillId="8" borderId="1" xfId="0" applyNumberFormat="1" applyFont="1" applyFill="1" applyBorder="1" applyAlignment="1">
      <alignment horizontal="center" vertical="center" wrapText="1"/>
    </xf>
    <xf numFmtId="0" fontId="0" fillId="8" borderId="1" xfId="0" applyFill="1" applyBorder="1" applyAlignment="1">
      <alignment horizontal="center" vertical="center" wrapText="1"/>
    </xf>
    <xf numFmtId="166" fontId="0" fillId="0" borderId="0" xfId="0" applyNumberFormat="1" applyAlignment="1">
      <alignment vertical="center" wrapText="1"/>
    </xf>
    <xf numFmtId="0" fontId="7" fillId="8" borderId="0" xfId="0" applyFont="1" applyFill="1" applyAlignment="1">
      <alignment horizontal="left" vertical="center" wrapText="1"/>
    </xf>
    <xf numFmtId="14" fontId="24" fillId="0" borderId="1" xfId="0" applyNumberFormat="1" applyFont="1" applyBorder="1" applyAlignment="1">
      <alignment horizontal="center" vertical="center" wrapText="1"/>
    </xf>
    <xf numFmtId="0" fontId="0" fillId="7" borderId="0" xfId="0" applyFill="1" applyAlignment="1">
      <alignment horizontal="left" vertical="center" wrapText="1"/>
    </xf>
    <xf numFmtId="0" fontId="21" fillId="6" borderId="1" xfId="0" applyFont="1" applyFill="1" applyBorder="1" applyAlignment="1">
      <alignment horizontal="center" vertical="center" wrapText="1"/>
    </xf>
    <xf numFmtId="0" fontId="21" fillId="6" borderId="0" xfId="0" applyFont="1" applyFill="1" applyAlignment="1">
      <alignment vertical="center" wrapText="1"/>
    </xf>
    <xf numFmtId="0" fontId="0" fillId="7" borderId="1" xfId="0" quotePrefix="1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 wrapText="1"/>
    </xf>
    <xf numFmtId="0" fontId="24" fillId="7" borderId="1" xfId="0" applyFont="1" applyFill="1" applyBorder="1" applyAlignment="1">
      <alignment horizontal="center" vertical="center" wrapText="1"/>
    </xf>
    <xf numFmtId="0" fontId="14" fillId="3" borderId="0" xfId="0" applyFont="1" applyFill="1" applyAlignment="1">
      <alignment vertical="top" wrapText="1"/>
    </xf>
    <xf numFmtId="0" fontId="2" fillId="2" borderId="11" xfId="0" applyFont="1" applyFill="1" applyBorder="1" applyAlignment="1">
      <alignment vertical="top" wrapText="1"/>
    </xf>
    <xf numFmtId="1" fontId="12" fillId="8" borderId="0" xfId="0" applyNumberFormat="1" applyFont="1" applyFill="1" applyAlignment="1">
      <alignment horizontal="left" vertical="center" wrapText="1"/>
    </xf>
    <xf numFmtId="1" fontId="2" fillId="8" borderId="0" xfId="0" applyNumberFormat="1" applyFont="1" applyFill="1" applyAlignment="1">
      <alignment horizontal="left" vertical="center" wrapText="1"/>
    </xf>
    <xf numFmtId="1" fontId="2" fillId="7" borderId="0" xfId="0" applyNumberFormat="1" applyFont="1" applyFill="1" applyAlignment="1">
      <alignment horizontal="left" vertical="center" wrapText="1"/>
    </xf>
    <xf numFmtId="164" fontId="2" fillId="7" borderId="0" xfId="0" applyNumberFormat="1" applyFont="1" applyFill="1" applyAlignment="1">
      <alignment horizontal="left" vertical="center" wrapText="1"/>
    </xf>
    <xf numFmtId="0" fontId="2" fillId="3" borderId="0" xfId="0" applyFont="1" applyFill="1" applyAlignment="1">
      <alignment horizontal="left" vertical="center" wrapText="1"/>
    </xf>
    <xf numFmtId="1" fontId="2" fillId="0" borderId="0" xfId="1" applyNumberFormat="1" applyFont="1" applyFill="1" applyAlignment="1">
      <alignment horizontal="left" vertical="center" wrapText="1"/>
    </xf>
    <xf numFmtId="14" fontId="12" fillId="8" borderId="0" xfId="0" applyNumberFormat="1" applyFont="1" applyFill="1" applyAlignment="1">
      <alignment horizontal="left" vertical="center" wrapText="1"/>
    </xf>
    <xf numFmtId="14" fontId="2" fillId="7" borderId="0" xfId="0" applyNumberFormat="1" applyFont="1" applyFill="1" applyAlignment="1">
      <alignment horizontal="left" vertical="center" wrapText="1"/>
    </xf>
    <xf numFmtId="0" fontId="26" fillId="0" borderId="0" xfId="0" applyFont="1" applyAlignment="1">
      <alignment horizontal="left" vertical="center" wrapText="1"/>
    </xf>
    <xf numFmtId="164" fontId="15" fillId="0" borderId="0" xfId="0" applyNumberFormat="1" applyFont="1" applyAlignment="1">
      <alignment horizontal="left" vertical="center" wrapText="1"/>
    </xf>
    <xf numFmtId="164" fontId="15" fillId="0" borderId="0" xfId="1" applyNumberFormat="1" applyFont="1" applyFill="1" applyAlignment="1">
      <alignment horizontal="left" vertical="center" wrapText="1"/>
    </xf>
    <xf numFmtId="0" fontId="0" fillId="0" borderId="19" xfId="0" quotePrefix="1" applyBorder="1" applyAlignment="1">
      <alignment vertical="center"/>
    </xf>
    <xf numFmtId="0" fontId="0" fillId="0" borderId="20" xfId="0" applyBorder="1" applyAlignment="1">
      <alignment vertical="center" wrapText="1"/>
    </xf>
    <xf numFmtId="0" fontId="0" fillId="0" borderId="21" xfId="0" quotePrefix="1" applyBorder="1"/>
    <xf numFmtId="0" fontId="0" fillId="0" borderId="22" xfId="0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1" xfId="0" quotePrefix="1" applyBorder="1" applyAlignment="1">
      <alignment vertical="center"/>
    </xf>
    <xf numFmtId="0" fontId="0" fillId="0" borderId="0" xfId="0" applyAlignment="1">
      <alignment horizontal="left" vertical="top" wrapText="1"/>
    </xf>
    <xf numFmtId="0" fontId="3" fillId="4" borderId="4" xfId="2" applyFont="1" applyFill="1" applyBorder="1" applyAlignment="1">
      <alignment horizontal="center" vertical="center" wrapText="1"/>
    </xf>
    <xf numFmtId="0" fontId="3" fillId="4" borderId="5" xfId="2" applyFont="1" applyFill="1" applyBorder="1" applyAlignment="1">
      <alignment horizontal="center" vertical="center" wrapText="1"/>
    </xf>
    <xf numFmtId="0" fontId="3" fillId="4" borderId="6" xfId="2" applyFont="1" applyFill="1" applyBorder="1" applyAlignment="1">
      <alignment horizontal="center" vertical="center" wrapText="1"/>
    </xf>
    <xf numFmtId="0" fontId="3" fillId="4" borderId="7" xfId="2" applyFont="1" applyFill="1" applyBorder="1" applyAlignment="1">
      <alignment horizontal="center" vertical="center" wrapText="1"/>
    </xf>
    <xf numFmtId="0" fontId="3" fillId="4" borderId="8" xfId="2" applyFont="1" applyFill="1" applyBorder="1" applyAlignment="1">
      <alignment horizontal="center" vertical="center" wrapText="1"/>
    </xf>
    <xf numFmtId="0" fontId="3" fillId="4" borderId="9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4" fillId="3" borderId="5" xfId="2" applyFont="1" applyFill="1" applyBorder="1" applyAlignment="1">
      <alignment horizontal="center" vertical="center" wrapText="1"/>
    </xf>
    <xf numFmtId="0" fontId="4" fillId="3" borderId="6" xfId="2" applyFont="1" applyFill="1" applyBorder="1" applyAlignment="1">
      <alignment horizontal="center" vertical="center" wrapText="1"/>
    </xf>
    <xf numFmtId="0" fontId="4" fillId="3" borderId="7" xfId="2" applyFont="1" applyFill="1" applyBorder="1" applyAlignment="1">
      <alignment horizontal="center" vertical="center" wrapText="1"/>
    </xf>
    <xf numFmtId="0" fontId="4" fillId="3" borderId="8" xfId="2" applyFont="1" applyFill="1" applyBorder="1" applyAlignment="1">
      <alignment horizontal="center" vertical="center" wrapText="1"/>
    </xf>
    <xf numFmtId="0" fontId="4" fillId="3" borderId="9" xfId="2" applyFont="1" applyFill="1" applyBorder="1" applyAlignment="1">
      <alignment horizontal="center" vertical="center" wrapText="1"/>
    </xf>
    <xf numFmtId="0" fontId="11" fillId="0" borderId="12" xfId="0" applyFont="1" applyBorder="1" applyAlignment="1">
      <alignment horizontal="left" vertical="center" wrapText="1"/>
    </xf>
    <xf numFmtId="0" fontId="9" fillId="0" borderId="12" xfId="0" applyFont="1" applyBorder="1" applyAlignment="1">
      <alignment horizontal="left" vertical="center" wrapText="1"/>
    </xf>
    <xf numFmtId="0" fontId="11" fillId="0" borderId="14" xfId="0" applyFont="1" applyBorder="1" applyAlignment="1">
      <alignment horizontal="left" vertical="center" wrapText="1"/>
    </xf>
    <xf numFmtId="0" fontId="10" fillId="3" borderId="0" xfId="0" applyFont="1" applyFill="1" applyAlignment="1">
      <alignment horizontal="left" vertical="center" wrapText="1"/>
    </xf>
    <xf numFmtId="0" fontId="12" fillId="8" borderId="15" xfId="0" applyFont="1" applyFill="1" applyBorder="1" applyAlignment="1">
      <alignment horizontal="left" vertical="center" wrapText="1"/>
    </xf>
    <xf numFmtId="0" fontId="18" fillId="8" borderId="0" xfId="0" applyFont="1" applyFill="1" applyAlignment="1">
      <alignment horizontal="left" vertical="top" wrapText="1"/>
    </xf>
    <xf numFmtId="0" fontId="16" fillId="3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left" vertical="center" wrapText="1"/>
    </xf>
    <xf numFmtId="0" fontId="17" fillId="0" borderId="14" xfId="0" applyFont="1" applyBorder="1" applyAlignment="1">
      <alignment horizontal="left" vertical="center" wrapText="1"/>
    </xf>
    <xf numFmtId="0" fontId="18" fillId="8" borderId="15" xfId="0" applyFont="1" applyFill="1" applyBorder="1" applyAlignment="1">
      <alignment horizontal="left" vertical="top" wrapText="1"/>
    </xf>
    <xf numFmtId="0" fontId="14" fillId="3" borderId="1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left" vertical="top" wrapText="1"/>
    </xf>
    <xf numFmtId="0" fontId="11" fillId="0" borderId="12" xfId="0" applyFont="1" applyBorder="1" applyAlignment="1">
      <alignment horizontal="left" vertical="top" wrapText="1"/>
    </xf>
    <xf numFmtId="0" fontId="11" fillId="0" borderId="14" xfId="0" applyFont="1" applyBorder="1" applyAlignment="1">
      <alignment horizontal="left" vertical="top" wrapText="1"/>
    </xf>
    <xf numFmtId="0" fontId="9" fillId="0" borderId="12" xfId="0" applyFont="1" applyBorder="1" applyAlignment="1">
      <alignment horizontal="left" vertical="top" wrapText="1"/>
    </xf>
    <xf numFmtId="0" fontId="14" fillId="6" borderId="1" xfId="0" applyFont="1" applyFill="1" applyBorder="1" applyAlignment="1">
      <alignment horizontal="center" vertical="center" wrapText="1"/>
    </xf>
    <xf numFmtId="0" fontId="24" fillId="8" borderId="24" xfId="0" applyFont="1" applyFill="1" applyBorder="1" applyAlignment="1">
      <alignment horizontal="left" vertical="center" wrapText="1"/>
    </xf>
    <xf numFmtId="0" fontId="24" fillId="8" borderId="25" xfId="0" applyFont="1" applyFill="1" applyBorder="1" applyAlignment="1">
      <alignment horizontal="left" vertical="center" wrapText="1"/>
    </xf>
    <xf numFmtId="0" fontId="24" fillId="8" borderId="26" xfId="0" applyFont="1" applyFill="1" applyBorder="1" applyAlignment="1">
      <alignment horizontal="left" vertical="center" wrapText="1"/>
    </xf>
  </cellXfs>
  <cellStyles count="3">
    <cellStyle name="Normal" xfId="0" builtinId="0"/>
    <cellStyle name="Normal 2 2" xfId="2" xr:uid="{80A7FD11-EA8D-0144-8364-9BFB050EDD17}"/>
    <cellStyle name="Pourcentage" xfId="1" builtinId="5"/>
  </cellStyles>
  <dxfs count="118">
    <dxf>
      <font>
        <color theme="0"/>
      </font>
      <fill>
        <patternFill>
          <bgColor rgb="FFFF0000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textRotation="0" wrapText="1" indent="0" justifyLastLine="0" shrinkToFit="0" readingOrder="0"/>
    </dxf>
    <dxf>
      <font>
        <i val="0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left" vertical="center" textRotation="0" wrapText="1" indent="0" justifyLastLine="0" shrinkToFit="0" readingOrder="0"/>
    </dxf>
    <dxf>
      <numFmt numFmtId="166" formatCode="ddd\ d\ mmm\ yyyy"/>
      <alignment horizontal="left" vertical="center" textRotation="0" wrapText="1" indent="0" justifyLastLine="0" shrinkToFit="0" readingOrder="0"/>
    </dxf>
    <dxf>
      <numFmt numFmtId="166" formatCode="ddd\ d\ mmm\ yyyy"/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font>
        <i/>
      </font>
      <numFmt numFmtId="0" formatCode="General"/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  <dxf>
      <numFmt numFmtId="166" formatCode="ddd\ d\ mmm\ yyyy"/>
      <alignment horizontal="left" vertical="center" textRotation="0" wrapText="1" indent="0" justifyLastLine="0" shrinkToFit="0" readingOrder="0"/>
    </dxf>
    <dxf>
      <numFmt numFmtId="166" formatCode="ddd\ d\ mmm\ yyyy"/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numFmt numFmtId="166" formatCode="ddd\ d\ mmm\ yyyy"/>
      <alignment horizontal="left" vertical="center" textRotation="0" wrapText="1" indent="0" justifyLastLine="0" shrinkToFit="0" readingOrder="0"/>
    </dxf>
    <dxf>
      <alignment horizontal="left" vertical="center" textRotation="0" wrapText="1" indent="0" justifyLastLine="0" shrinkToFit="0" readingOrder="0"/>
    </dxf>
    <dxf>
      <alignment horizontal="general" vertical="center" textRotation="0" wrapText="1" indent="0" justifyLastLine="0" shrinkToFit="0" readingOrder="0"/>
    </dxf>
    <dxf>
      <numFmt numFmtId="164" formatCode="#,##0.00\ &quot;€&quot;"/>
      <alignment horizontal="left" vertical="top" textRotation="0" wrapText="0" indent="0" justifyLastLine="0" shrinkToFit="0" readingOrder="0"/>
    </dxf>
    <dxf>
      <numFmt numFmtId="165" formatCode="[h]:mm"/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horizontal="left" vertical="top" textRotation="0" wrapText="0" indent="0" justifyLastLine="0" shrinkToFit="0" readingOrder="0"/>
    </dxf>
    <dxf>
      <alignment vertical="top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[h]:mm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  <fill>
        <patternFill patternType="solid">
          <fgColor indexed="64"/>
          <bgColor theme="7" tint="0.79998168889431442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  <fill>
        <patternFill patternType="solid">
          <fgColor indexed="64"/>
          <bgColor theme="7" tint="0.79998168889431442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7" tint="0.79998168889431442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2" formatCode="0.00"/>
      <fill>
        <patternFill patternType="solid">
          <fgColor indexed="64"/>
          <bgColor theme="7" tint="0.79998168889431442"/>
        </patternFill>
      </fill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5" formatCode="[h]:mm"/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left"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alignment horizontal="general" vertical="top" textRotation="0" wrapText="1" indent="0" justifyLastLine="0" shrinkToFit="0" readingOrder="0"/>
    </dxf>
    <dxf>
      <font>
        <i/>
      </font>
    </dxf>
    <dxf>
      <font>
        <i/>
      </font>
    </dxf>
    <dxf>
      <font>
        <i/>
      </font>
    </dxf>
    <dxf>
      <font>
        <i/>
      </font>
    </dxf>
    <dxf>
      <font>
        <i/>
      </font>
    </dxf>
    <dxf>
      <font>
        <i/>
      </font>
    </dxf>
    <dxf>
      <font>
        <i/>
      </font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  <dxf>
      <font>
        <i val="0"/>
        <strike val="0"/>
        <outline val="0"/>
        <shadow val="0"/>
        <u val="none"/>
        <vertAlign val="baseline"/>
        <name val="Calibri"/>
        <family val="2"/>
        <scheme val="none"/>
      </font>
      <numFmt numFmtId="19" formatCode="dd/mm/yyyy"/>
      <fill>
        <patternFill patternType="solid">
          <fgColor indexed="64"/>
          <bgColor theme="7" tint="0.79998168889431442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9" formatCode="dd/mm/yyyy"/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  <dxf>
      <font>
        <i val="0"/>
        <strike val="0"/>
        <outline val="0"/>
        <shadow val="0"/>
        <u val="none"/>
        <vertAlign val="baseline"/>
        <name val="Calibri"/>
        <family val="2"/>
        <scheme val="none"/>
      </font>
      <numFmt numFmtId="19" formatCode="dd/mm/yyyy"/>
      <fill>
        <patternFill patternType="solid">
          <fgColor indexed="64"/>
          <bgColor theme="7" tint="0.79998168889431442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" formatCode="0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solid">
          <fgColor indexed="64"/>
          <bgColor theme="7" tint="0.79998168889431442"/>
        </patternFill>
      </fill>
      <alignment horizontal="left" vertical="center" textRotation="0" wrapText="1" indent="0" justifyLastLine="0" shrinkToFit="0" readingOrder="0"/>
    </dxf>
    <dxf>
      <font>
        <i val="0"/>
        <strike val="0"/>
        <outline val="0"/>
        <shadow val="0"/>
        <u val="none"/>
        <vertAlign val="baseline"/>
        <name val="Calibri"/>
        <family val="2"/>
        <scheme val="none"/>
      </font>
      <numFmt numFmtId="1" formatCode="0"/>
      <fill>
        <patternFill patternType="solid">
          <fgColor indexed="64"/>
          <bgColor theme="7" tint="0.79998168889431442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minor"/>
      </font>
      <alignment horizontal="center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sz val="11"/>
        <name val="Calibri"/>
        <family val="2"/>
        <scheme val="minor"/>
      </font>
      <alignment horizontal="general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family val="2"/>
        <scheme val="none"/>
      </font>
      <numFmt numFmtId="164" formatCode="#,##0.00\ &quot;€&quot;"/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" formatCode="0"/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  <border diagonalUp="0" diagonalDown="0">
        <left style="thin">
          <color theme="0" tint="-0.24994659260841701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  <fill>
        <patternFill patternType="solid">
          <fgColor indexed="64"/>
          <bgColor theme="7" tint="0.79998168889431442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indexed="65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9" formatCode="dd/mm/yyyy"/>
      <alignment horizontal="left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alignment textRotation="0" wrapText="1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00518B"/>
        </patternFill>
      </fill>
      <alignment horizontal="left" vertical="center" textRotation="0" wrapText="1" indent="0" justifyLastLine="0" shrinkToFit="0" readingOrder="0"/>
      <border diagonalUp="0" diagonalDown="0" outline="0">
        <left style="thin">
          <color theme="0" tint="-0.24994659260841701"/>
        </left>
        <right style="thin">
          <color theme="0" tint="-0.24994659260841701"/>
        </right>
        <top/>
        <bottom/>
      </border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numFmt numFmtId="164" formatCode="#,##0.00\ &quot;€&quot;"/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  <fill>
        <patternFill patternType="solid">
          <fgColor indexed="64"/>
          <bgColor theme="7" tint="0.79998168889431442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164" formatCode="#,##0.00\ &quot;€&quot;"/>
      <fill>
        <patternFill patternType="none">
          <fgColor indexed="64"/>
          <bgColor auto="1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textRotation="0" wrapText="1" indent="0" justifyLastLine="0" shrinkToFit="0" readingOrder="0"/>
    </dxf>
    <dxf>
      <font>
        <b val="0"/>
        <i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2"/>
        </patternFill>
      </fill>
      <alignment horizontal="left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scheme val="none"/>
      </font>
      <numFmt numFmtId="0" formatCode="General"/>
      <fill>
        <patternFill patternType="solid">
          <fgColor indexed="64"/>
          <bgColor theme="7" tint="0.79998168889431442"/>
        </patternFill>
      </fill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horizontal="left" vertical="center" textRotation="0" wrapText="1" indent="0" justifyLastLine="0" shrinkToFit="0" readingOrder="0"/>
    </dxf>
    <dxf>
      <font>
        <strike val="0"/>
        <outline val="0"/>
        <shadow val="0"/>
        <u val="none"/>
        <vertAlign val="baseline"/>
        <name val="Calibri"/>
        <family val="2"/>
        <scheme val="none"/>
      </font>
      <alignment textRotation="0" wrapText="1" indent="0" justifyLastLine="0" shrinkToFit="0" readingOrder="0"/>
    </dxf>
    <dxf>
      <fill>
        <patternFill>
          <bgColor theme="8" tint="0.79998168889431442"/>
        </patternFill>
      </fill>
    </dxf>
    <dxf>
      <font>
        <b/>
        <i val="0"/>
        <color theme="0"/>
      </font>
      <fill>
        <patternFill>
          <bgColor rgb="FF00518B"/>
        </patternFill>
      </fill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 style="thin">
          <color theme="0" tint="-0.24994659260841701"/>
        </vertical>
        <horizontal style="thin">
          <color auto="1"/>
        </horizontal>
      </border>
    </dxf>
  </dxfs>
  <tableStyles count="1" defaultTableStyle="TableStyleMedium9" defaultPivotStyle="PivotStyleLight16">
    <tableStyle name="Morpheus" pivot="0" count="3" xr9:uid="{1BA8ABE3-C71A-F34C-A4C2-67DF1F81360C}">
      <tableStyleElement type="wholeTable" dxfId="117"/>
      <tableStyleElement type="headerRow" dxfId="116"/>
      <tableStyleElement type="firstRowStripe" dxfId="115"/>
    </tableStyle>
  </tableStyles>
  <colors>
    <mruColors>
      <color rgb="FF00518B"/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pivotCacheDefinition" Target="pivotCache/pivotCacheDefinition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eetMetadata" Target="metadata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2764368</xdr:colOff>
      <xdr:row>0</xdr:row>
      <xdr:rowOff>169329</xdr:rowOff>
    </xdr:from>
    <xdr:to>
      <xdr:col>2</xdr:col>
      <xdr:colOff>4182535</xdr:colOff>
      <xdr:row>4</xdr:row>
      <xdr:rowOff>184277</xdr:rowOff>
    </xdr:to>
    <xdr:pic>
      <xdr:nvPicPr>
        <xdr:cNvPr id="2" name="Image 1">
          <a:extLst>
            <a:ext uri="{FF2B5EF4-FFF2-40B4-BE49-F238E27FC236}">
              <a16:creationId xmlns:a16="http://schemas.microsoft.com/office/drawing/2014/main" id="{96EC5B7D-19CB-7B48-825A-811E600B3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500968" y="169329"/>
          <a:ext cx="1418167" cy="776948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Nicolas PARENT" refreshedDate="46273.790546296295" createdVersion="8" refreshedVersion="8" minRefreshableVersion="3" recordCount="40" xr:uid="{5ED64D79-9E38-C24F-A899-C4BCB9EA7CC8}">
  <cacheSource type="worksheet">
    <worksheetSource name="HeuresSupp_C"/>
  </cacheSource>
  <cacheFields count="8">
    <cacheField name="ID salarié" numFmtId="0">
      <sharedItems count="10">
        <s v="S001"/>
        <s v="S002"/>
        <s v="S003"/>
        <s v="S004"/>
        <s v="S005"/>
        <s v="S006"/>
        <s v="S007"/>
        <s v="S008"/>
        <s v="S009"/>
        <s v="S010"/>
      </sharedItems>
    </cacheField>
    <cacheField name="Date 1er lundi" numFmtId="14">
      <sharedItems containsSemiMixedTypes="0" containsNonDate="0" containsDate="1" containsString="0" minDate="2026-01-05T00:00:00" maxDate="2026-01-27T00:00:00" count="4">
        <d v="2026-01-05T00:00:00"/>
        <d v="2026-01-12T00:00:00"/>
        <d v="2026-01-19T00:00:00"/>
        <d v="2026-01-26T00:00:00"/>
      </sharedItems>
      <fieldGroup par="7"/>
    </cacheField>
    <cacheField name="Heures travaillées" numFmtId="165">
      <sharedItems containsSemiMixedTypes="0" containsNonDate="0" containsDate="1" containsString="0" minDate="1899-12-31T11:00:00" maxDate="1899-12-31T19:00:00"/>
    </cacheField>
    <cacheField name="Heures contrat" numFmtId="2">
      <sharedItems containsSemiMixedTypes="0" containsString="0" containsNumber="1" containsInteger="1" minValue="35" maxValue="35"/>
    </cacheField>
    <cacheField name="Heures supp." numFmtId="2">
      <sharedItems containsSemiMixedTypes="0" containsString="0" containsNumber="1" minValue="0" maxValue="8"/>
    </cacheField>
    <cacheField name="Taux horaire brut" numFmtId="164">
      <sharedItems containsSemiMixedTypes="0" containsString="0" containsNumber="1" containsInteger="1" minValue="21" maxValue="30"/>
    </cacheField>
    <cacheField name="Salaire brut" numFmtId="164">
      <sharedItems containsSemiMixedTypes="0" containsString="0" containsNumber="1" minValue="748.125" maxValue="1321.875"/>
    </cacheField>
    <cacheField name="Mois (Date 1er lundi)" numFmtId="0" databaseField="0">
      <fieldGroup base="1">
        <rangePr groupBy="months" startDate="2026-01-05T00:00:00" endDate="2026-01-27T00:00:00"/>
        <groupItems count="14">
          <s v="&lt;05/01/2026"/>
          <s v="janv"/>
          <s v="févr"/>
          <s v="mars"/>
          <s v="avr"/>
          <s v="mai"/>
          <s v="juin"/>
          <s v="juil"/>
          <s v="août"/>
          <s v="sept"/>
          <s v="oct"/>
          <s v="nov"/>
          <s v="déc"/>
          <s v="&gt;27/01/2026"/>
        </groupItems>
      </fieldGroup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0">
  <r>
    <x v="0"/>
    <x v="0"/>
    <d v="1899-12-31T12:45:00"/>
    <n v="35"/>
    <n v="1.75"/>
    <n v="25"/>
    <n v="929.6875"/>
  </r>
  <r>
    <x v="1"/>
    <x v="0"/>
    <d v="1899-12-31T11:15:00"/>
    <n v="35"/>
    <n v="0.25"/>
    <n v="26"/>
    <n v="918.125"/>
  </r>
  <r>
    <x v="2"/>
    <x v="0"/>
    <d v="1899-12-31T15:15:00"/>
    <n v="35"/>
    <n v="4.25"/>
    <n v="30"/>
    <n v="1209.375"/>
  </r>
  <r>
    <x v="3"/>
    <x v="0"/>
    <d v="1899-12-31T14:45:00"/>
    <n v="35"/>
    <n v="3.75"/>
    <n v="22"/>
    <n v="873.125"/>
  </r>
  <r>
    <x v="4"/>
    <x v="0"/>
    <d v="1899-12-31T14:30:00"/>
    <n v="35"/>
    <n v="3.5"/>
    <n v="23"/>
    <n v="905.625"/>
  </r>
  <r>
    <x v="5"/>
    <x v="0"/>
    <d v="1899-12-31T13:00:00"/>
    <n v="35"/>
    <n v="2"/>
    <n v="25"/>
    <n v="937.5"/>
  </r>
  <r>
    <x v="6"/>
    <x v="0"/>
    <d v="1899-12-31T12:30:00"/>
    <n v="35"/>
    <n v="1.5"/>
    <n v="27"/>
    <n v="995.625"/>
  </r>
  <r>
    <x v="7"/>
    <x v="0"/>
    <d v="1899-12-31T12:15:00"/>
    <n v="35"/>
    <n v="1.25"/>
    <n v="30"/>
    <n v="1096.875"/>
  </r>
  <r>
    <x v="8"/>
    <x v="0"/>
    <d v="1899-12-31T17:45:00"/>
    <n v="35"/>
    <n v="6.75"/>
    <n v="29"/>
    <n v="1259.6875"/>
  </r>
  <r>
    <x v="9"/>
    <x v="0"/>
    <d v="1899-12-31T11:30:00"/>
    <n v="35"/>
    <n v="0.5"/>
    <n v="21"/>
    <n v="748.125"/>
  </r>
  <r>
    <x v="0"/>
    <x v="1"/>
    <d v="1899-12-31T11:15:00"/>
    <n v="35"/>
    <n v="0.25"/>
    <n v="25"/>
    <n v="882.8125"/>
  </r>
  <r>
    <x v="1"/>
    <x v="1"/>
    <d v="1899-12-31T12:15:00"/>
    <n v="35"/>
    <n v="1.25"/>
    <n v="26"/>
    <n v="950.625"/>
  </r>
  <r>
    <x v="2"/>
    <x v="1"/>
    <d v="1899-12-31T14:15:00"/>
    <n v="35"/>
    <n v="3.25"/>
    <n v="30"/>
    <n v="1171.875"/>
  </r>
  <r>
    <x v="3"/>
    <x v="1"/>
    <d v="1899-12-31T14:30:00"/>
    <n v="35"/>
    <n v="3.5"/>
    <n v="22"/>
    <n v="866.25"/>
  </r>
  <r>
    <x v="4"/>
    <x v="1"/>
    <d v="1899-12-31T19:00:00"/>
    <n v="35"/>
    <n v="8"/>
    <n v="23"/>
    <n v="1035"/>
  </r>
  <r>
    <x v="5"/>
    <x v="1"/>
    <d v="1899-12-31T11:15:00"/>
    <n v="35"/>
    <n v="0.25"/>
    <n v="25"/>
    <n v="882.8125"/>
  </r>
  <r>
    <x v="6"/>
    <x v="1"/>
    <d v="1899-12-31T14:00:00"/>
    <n v="35"/>
    <n v="3"/>
    <n v="27"/>
    <n v="1046.25"/>
  </r>
  <r>
    <x v="7"/>
    <x v="1"/>
    <d v="1899-12-31T17:30:00"/>
    <n v="35"/>
    <n v="6.5"/>
    <n v="30"/>
    <n v="1293.75"/>
  </r>
  <r>
    <x v="8"/>
    <x v="1"/>
    <d v="1899-12-31T14:30:00"/>
    <n v="35"/>
    <n v="3.5"/>
    <n v="29"/>
    <n v="1141.875"/>
  </r>
  <r>
    <x v="9"/>
    <x v="1"/>
    <d v="1899-12-31T18:00:00"/>
    <n v="35"/>
    <n v="7"/>
    <n v="21"/>
    <n v="918.75"/>
  </r>
  <r>
    <x v="0"/>
    <x v="2"/>
    <d v="1899-12-31T15:15:00"/>
    <n v="35"/>
    <n v="4.25"/>
    <n v="25"/>
    <n v="1007.8125"/>
  </r>
  <r>
    <x v="1"/>
    <x v="2"/>
    <d v="1899-12-31T11:00:00"/>
    <n v="35"/>
    <n v="0"/>
    <n v="26"/>
    <n v="910"/>
  </r>
  <r>
    <x v="2"/>
    <x v="2"/>
    <d v="1899-12-31T13:30:00"/>
    <n v="35"/>
    <n v="2.5"/>
    <n v="30"/>
    <n v="1143.75"/>
  </r>
  <r>
    <x v="3"/>
    <x v="2"/>
    <d v="1899-12-31T17:45:00"/>
    <n v="35"/>
    <n v="6.75"/>
    <n v="22"/>
    <n v="955.625"/>
  </r>
  <r>
    <x v="4"/>
    <x v="2"/>
    <d v="1899-12-31T16:15:00"/>
    <n v="35"/>
    <n v="5.25"/>
    <n v="23"/>
    <n v="955.9375"/>
  </r>
  <r>
    <x v="5"/>
    <x v="2"/>
    <d v="1899-12-31T15:15:00"/>
    <n v="35"/>
    <n v="4.25"/>
    <n v="25"/>
    <n v="1007.8125"/>
  </r>
  <r>
    <x v="6"/>
    <x v="2"/>
    <d v="1899-12-31T13:15:00"/>
    <n v="35"/>
    <n v="2.25"/>
    <n v="27"/>
    <n v="1020.9375"/>
  </r>
  <r>
    <x v="7"/>
    <x v="2"/>
    <d v="1899-12-31T14:15:00"/>
    <n v="35"/>
    <n v="3.25"/>
    <n v="30"/>
    <n v="1171.875"/>
  </r>
  <r>
    <x v="8"/>
    <x v="2"/>
    <d v="1899-12-31T16:15:00"/>
    <n v="35"/>
    <n v="5.25"/>
    <n v="29"/>
    <n v="1205.3125"/>
  </r>
  <r>
    <x v="9"/>
    <x v="2"/>
    <d v="1899-12-31T12:30:00"/>
    <n v="35"/>
    <n v="1.5"/>
    <n v="21"/>
    <n v="774.375"/>
  </r>
  <r>
    <x v="0"/>
    <x v="3"/>
    <d v="1899-12-31T12:15:00"/>
    <n v="35"/>
    <n v="1.25"/>
    <n v="25"/>
    <n v="914.0625"/>
  </r>
  <r>
    <x v="1"/>
    <x v="3"/>
    <d v="1899-12-31T17:00:00"/>
    <n v="35"/>
    <n v="6"/>
    <n v="26"/>
    <n v="1105"/>
  </r>
  <r>
    <x v="2"/>
    <x v="3"/>
    <d v="1899-12-31T12:30:00"/>
    <n v="35"/>
    <n v="1.5"/>
    <n v="30"/>
    <n v="1106.25"/>
  </r>
  <r>
    <x v="3"/>
    <x v="3"/>
    <d v="1899-12-31T16:30:00"/>
    <n v="35"/>
    <n v="5.5"/>
    <n v="22"/>
    <n v="921.25"/>
  </r>
  <r>
    <x v="4"/>
    <x v="3"/>
    <d v="1899-12-31T16:30:00"/>
    <n v="35"/>
    <n v="5.5"/>
    <n v="23"/>
    <n v="963.125"/>
  </r>
  <r>
    <x v="5"/>
    <x v="3"/>
    <d v="1899-12-31T15:00:00"/>
    <n v="35"/>
    <n v="4"/>
    <n v="25"/>
    <n v="1000"/>
  </r>
  <r>
    <x v="6"/>
    <x v="3"/>
    <d v="1899-12-31T11:30:00"/>
    <n v="35"/>
    <n v="0.5"/>
    <n v="27"/>
    <n v="961.875"/>
  </r>
  <r>
    <x v="7"/>
    <x v="3"/>
    <d v="1899-12-31T18:15:00"/>
    <n v="35"/>
    <n v="7.25"/>
    <n v="30"/>
    <n v="1321.875"/>
  </r>
  <r>
    <x v="8"/>
    <x v="3"/>
    <d v="1899-12-31T12:45:00"/>
    <n v="35"/>
    <n v="1.75"/>
    <n v="29"/>
    <n v="1078.4375"/>
  </r>
  <r>
    <x v="9"/>
    <x v="3"/>
    <d v="1899-12-31T17:00:00"/>
    <n v="35"/>
    <n v="6"/>
    <n v="21"/>
    <n v="892.5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1F0B3F08-C3C8-274E-880A-21DCA7B69A88}" name="Tableau croisé dynamique1" cacheId="0" applyNumberFormats="0" applyBorderFormats="0" applyFontFormats="0" applyPatternFormats="0" applyAlignmentFormats="0" applyWidthHeightFormats="1" dataCaption="Valeurs" updatedVersion="8" minRefreshableVersion="3" useAutoFormatting="1" itemPrintTitles="1" createdVersion="8" indent="0" outline="1" outlineData="1" multipleFieldFilters="0">
  <location ref="K94:L106" firstHeaderRow="1" firstDataRow="1" firstDataCol="1"/>
  <pivotFields count="8">
    <pivotField axis="axisRow" showAll="0">
      <items count="11">
        <item x="0"/>
        <item x="1"/>
        <item x="2"/>
        <item x="3"/>
        <item x="4"/>
        <item x="5"/>
        <item x="6"/>
        <item x="7"/>
        <item x="8"/>
        <item x="9"/>
        <item t="default"/>
      </items>
    </pivotField>
    <pivotField numFmtId="14" showAll="0">
      <items count="5">
        <item x="0"/>
        <item x="1"/>
        <item x="2"/>
        <item x="3"/>
        <item t="default"/>
      </items>
    </pivotField>
    <pivotField numFmtId="165" showAll="0"/>
    <pivotField numFmtId="2" showAll="0"/>
    <pivotField numFmtId="2" showAll="0"/>
    <pivotField numFmtId="164" showAll="0"/>
    <pivotField dataField="1" numFmtId="164" showAll="0"/>
    <pivotField axis="axisRow" showAll="0">
      <items count="1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t="default"/>
      </items>
    </pivotField>
  </pivotFields>
  <rowFields count="2">
    <field x="7"/>
    <field x="0"/>
  </rowFields>
  <rowItems count="12">
    <i>
      <x v="1"/>
    </i>
    <i r="1">
      <x/>
    </i>
    <i r="1">
      <x v="1"/>
    </i>
    <i r="1">
      <x v="2"/>
    </i>
    <i r="1">
      <x v="3"/>
    </i>
    <i r="1">
      <x v="4"/>
    </i>
    <i r="1">
      <x v="5"/>
    </i>
    <i r="1">
      <x v="6"/>
    </i>
    <i r="1">
      <x v="7"/>
    </i>
    <i r="1">
      <x v="8"/>
    </i>
    <i r="1">
      <x v="9"/>
    </i>
    <i t="grand">
      <x/>
    </i>
  </rowItems>
  <colItems count="1">
    <i/>
  </colItems>
  <dataFields count="1">
    <dataField name="Somme de Salaire brut" fld="6" baseField="0" baseItem="0" numFmtId="164"/>
  </dataFields>
  <formats count="7">
    <format dxfId="56">
      <pivotArea type="all" dataOnly="0" outline="0" fieldPosition="0"/>
    </format>
    <format dxfId="55">
      <pivotArea outline="0" collapsedLevelsAreSubtotals="1" fieldPosition="0"/>
    </format>
    <format dxfId="54">
      <pivotArea field="7" type="button" dataOnly="0" labelOnly="1" outline="0" axis="axisRow" fieldPosition="0"/>
    </format>
    <format dxfId="53">
      <pivotArea dataOnly="0" labelOnly="1" fieldPosition="0">
        <references count="1">
          <reference field="7" count="1">
            <x v="1"/>
          </reference>
        </references>
      </pivotArea>
    </format>
    <format dxfId="52">
      <pivotArea dataOnly="0" labelOnly="1" grandRow="1" outline="0" fieldPosition="0"/>
    </format>
    <format dxfId="51">
      <pivotArea dataOnly="0" labelOnly="1" fieldPosition="0">
        <references count="2">
          <reference field="0" count="0"/>
          <reference field="7" count="1" selected="0">
            <x v="1"/>
          </reference>
        </references>
      </pivotArea>
    </format>
    <format dxfId="50">
      <pivotArea dataOnly="0" labelOnly="1" outline="0" axis="axisValues" fieldPosition="0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2A3BC40-9554-C14C-8016-29EC0282052A}" name="ID_Paie_1" displayName="ID_Paie_1" ref="B6:D11" totalsRowShown="0" headerRowDxfId="114" dataDxfId="113">
  <autoFilter ref="B6:D11" xr:uid="{C520D796-ADA7-9F44-8FD9-0887268BFAC0}"/>
  <tableColumns count="3">
    <tableColumn id="1" xr3:uid="{F524351B-5CFD-704C-ACBA-1B2FDDB28FBA}" name="Identifiant" dataDxfId="112"/>
    <tableColumn id="4" xr3:uid="{9ECE54A0-6383-4344-BF58-0FD5CE4FBD9A}" name="Extraire l'année" dataDxfId="111"/>
    <tableColumn id="5" xr3:uid="{6B675BDF-6FA4-6C46-9CAF-6171B6AF3612}" name="Corrigé" dataDxfId="110" dataCellStyle="Pourcentage">
      <calculatedColumnFormula>_xlfn.TEXTBEFORE(ID_Paie_1[[#This Row],[Identifiant]],"/")</calculatedColumnFormula>
    </tableColumn>
  </tableColumns>
  <tableStyleInfo name="Morpheus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B05C5C75-E6F5-A947-8DEB-BB06AAB7DA36}" name="ID_Paie_2" displayName="ID_Paie_2" ref="B16:D21" totalsRowShown="0" headerRowDxfId="109" dataDxfId="108">
  <autoFilter ref="B16:D21" xr:uid="{B05C5C75-E6F5-A947-8DEB-BB06AAB7DA36}"/>
  <tableColumns count="3">
    <tableColumn id="1" xr3:uid="{A59D415C-4D2D-E546-A207-7B563E2D85F7}" name="Identifiant" dataDxfId="107"/>
    <tableColumn id="4" xr3:uid="{492D943B-AF8E-C644-B7BA-A426C03FC2C3}" name="Extraire le matricule" dataDxfId="106"/>
    <tableColumn id="5" xr3:uid="{0725434E-6C06-0340-BA1A-7A95E1DCC709}" name="Corrigé" dataDxfId="105" dataCellStyle="Pourcentage">
      <calculatedColumnFormula>_xlfn.TEXTAFTER(ID_Paie_2[[#This Row],[Identifiant]],"/",-1)</calculatedColumnFormula>
    </tableColumn>
  </tableColumns>
  <tableStyleInfo name="Morpheus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5B4A5E6A-002F-614E-AB4C-60D826D0FDE3}" name="ID_Paie_3" displayName="ID_Paie_3" ref="B26:D31" totalsRowShown="0" headerRowDxfId="104" dataDxfId="103">
  <autoFilter ref="B26:D31" xr:uid="{5B4A5E6A-002F-614E-AB4C-60D826D0FDE3}"/>
  <tableColumns count="3">
    <tableColumn id="1" xr3:uid="{AC3A1863-771D-AB4E-9B50-AE7AF701A97A}" name="Identifiant" dataDxfId="102"/>
    <tableColumn id="4" xr3:uid="{3316B4F0-9CF7-6B42-A53A-96E3CB3CD53D}" name="Extraire le service" dataDxfId="101"/>
    <tableColumn id="5" xr3:uid="{423E8107-B8EC-AF42-9CBC-9B30900AF543}" name="Corrigé" dataDxfId="100" dataCellStyle="Pourcentage">
      <calculatedColumnFormula>_xlfn.TEXTBEFORE(_xlfn.TEXTAFTER(ID_Paie_3[[#This Row],[Identifiant]],"/"),"/")</calculatedColumnFormula>
    </tableColumn>
  </tableColumns>
  <tableStyleInfo name="Morpheus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1" xr:uid="{C520D796-ADA7-9F44-8FD9-0887268BFAC0}" name="Salariés_1" displayName="Salariés_1" ref="B5:F9" totalsRowShown="0" headerRowDxfId="99" dataDxfId="98">
  <autoFilter ref="B5:F9" xr:uid="{C520D796-ADA7-9F44-8FD9-0887268BFAC0}"/>
  <tableColumns count="5">
    <tableColumn id="4" xr3:uid="{23AEB0D2-640D-FD4D-AFCE-C768A94813C4}" name="Salaire mensuel" dataDxfId="97"/>
    <tableColumn id="5" xr3:uid="{83A87178-1D60-C84F-9412-66FDBA34E63D}" name="% atteinte objectif" dataDxfId="96" dataCellStyle="Pourcentage"/>
    <tableColumn id="6" xr3:uid="{FA761215-FA6A-5C47-A3F2-03BF3940B90C}" name="Prime" dataDxfId="95" dataCellStyle="Pourcentage"/>
    <tableColumn id="3" xr3:uid="{6179C656-B4C5-A64E-9C6B-5FC0F0629A05}" name="Corrigé (SI)" dataDxfId="94">
      <calculatedColumnFormula>IF(Salariés_1[[#This Row],[% atteinte objectif]]&gt;=100%,Salariés_1[[#This Row],[Salaire mensuel]]*10%,IF(Salariés_1[[#This Row],[% atteinte objectif]]&gt;=80%,Salariés_1[[#This Row],[Salaire mensuel]]*5%,0))</calculatedColumnFormula>
    </tableColumn>
    <tableColumn id="8" xr3:uid="{3FA59644-7856-6047-B658-E5C20B9E10BA}" name="Corrigé (SI.CONDITIONS)" dataDxfId="93">
      <calculatedColumnFormula array="1">_xlfn.IFS(Salariés_1[[#This Row],[% atteinte objectif]]&gt;=100%,Salariés_1[[#This Row],[Salaire mensuel]]*10%,
Salariés_1[[#This Row],[% atteinte objectif]]&gt;=80%,Salariés_1[[#This Row],[Salaire mensuel]]*5%,
Salariés_1[[#This Row],[% atteinte objectif]]&lt;80%,0)</calculatedColumnFormula>
    </tableColumn>
  </tableColumns>
  <tableStyleInfo name="Morpheus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45ACC1AB-C673-6741-AFAF-74F145604536}" name="Salariés_2" displayName="Salariés_2" ref="B18:E22" totalsRowShown="0" headerRowDxfId="92" dataDxfId="90" headerRowBorderDxfId="91" tableBorderDxfId="89">
  <autoFilter ref="B18:E22" xr:uid="{45ACC1AB-C673-6741-AFAF-74F145604536}"/>
  <tableColumns count="4">
    <tableColumn id="3" xr3:uid="{98E49E65-E4EE-734F-B96E-54E24697133B}" name="Date d'entrée" dataDxfId="88"/>
    <tableColumn id="4" xr3:uid="{E6FB2E7F-03F8-1545-B040-45C0FDB0D72B}" name="Salaire mensuel" dataDxfId="87"/>
    <tableColumn id="5" xr3:uid="{09C7B205-DB41-4A4F-B96F-A1E54F8F1C31}" name="Prime du 13e mois" dataDxfId="86"/>
    <tableColumn id="6" xr3:uid="{0AEDD84A-76E4-E341-A40F-A51A825FAB4D}" name="Corrigé" dataDxfId="85">
      <calculatedColumnFormula>YEARFRAC(MAX(Salariés_2[[#This Row],[Date d''entrée]],$D$16),$E$16,1)*Salariés_2[[#This Row],[Salaire mensuel]]</calculatedColumnFormula>
    </tableColumn>
  </tableColumns>
  <tableStyleInfo name="Morpheus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E1739155-6BC9-D44D-AD3E-A64B1E904471}" name="Ancienneté_C" displayName="Ancienneté_C" ref="B20:E30" totalsRowShown="0" headerRowDxfId="84" dataDxfId="83">
  <autoFilter ref="B20:E30" xr:uid="{C520D796-ADA7-9F44-8FD9-0887268BFAC0}"/>
  <tableColumns count="4">
    <tableColumn id="1" xr3:uid="{B70AE7C1-2206-E742-B0EE-BFB0E13AA8F8}" name="Matricule" dataDxfId="82"/>
    <tableColumn id="5" xr3:uid="{8B844AB0-697E-774E-82A8-7FD03CBCFE75}" name="Date entrée" dataDxfId="81" dataCellStyle="Pourcentage"/>
    <tableColumn id="8" xr3:uid="{B9214FF3-260A-BE41-843C-A8C0B71839C0}" name="Ancienneté" dataDxfId="80">
      <calculatedColumnFormula>DATEDIF(Ancienneté_C[[#This Row],[Date entrée]],TODAY(),"y")</calculatedColumnFormula>
    </tableColumn>
    <tableColumn id="4" xr3:uid="{0AD47ADC-2456-D34A-8A5F-E2EE2B9D21B5}" name="Tranche d'ancienneté" dataDxfId="79">
      <calculatedColumnFormula>_xlfn.XLOOKUP(Ancienneté_C[[#This Row],[Ancienneté]],Tranche_Ancienneté[Ancienneté],Tranche_Ancienneté[Tranche d''ancienneté],,-1)</calculatedColumnFormula>
    </tableColumn>
  </tableColumns>
  <tableStyleInfo name="Morpheus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9" xr:uid="{51277686-BF0F-3A48-8227-1830823C46DA}" name="Tranche_Ancienneté" displayName="Tranche_Ancienneté" ref="G5:H12" totalsRowShown="0" headerRowDxfId="78" dataDxfId="77">
  <autoFilter ref="G5:H12" xr:uid="{51277686-BF0F-3A48-8227-1830823C46DA}"/>
  <tableColumns count="2">
    <tableColumn id="1" xr3:uid="{0525675C-AF25-1D41-B9E2-579BBED3FF5A}" name="Ancienneté" dataDxfId="76"/>
    <tableColumn id="2" xr3:uid="{43408673-EC28-EE4E-8652-32F941589610}" name="Tranche d'ancienneté" dataDxfId="75"/>
  </tableColumns>
  <tableStyleInfo name="Morpheus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4D9F2D4D-882B-C747-8E04-511060CF27ED}" name="Ancienneté" displayName="Ancienneté" ref="B5:E15" totalsRowShown="0" headerRowDxfId="74" dataDxfId="73">
  <autoFilter ref="B5:E15" xr:uid="{4D9F2D4D-882B-C747-8E04-511060CF27ED}"/>
  <tableColumns count="4">
    <tableColumn id="1" xr3:uid="{422FEADC-04AE-734E-AE81-903BBDB6335F}" name="Matricule" dataDxfId="72"/>
    <tableColumn id="5" xr3:uid="{C0878FD8-1D1D-5945-96A5-A0C62962DE45}" name="Date entrée" dataDxfId="71" dataCellStyle="Pourcentage"/>
    <tableColumn id="8" xr3:uid="{AC75E66A-D20D-804F-993F-9E36DB8F4C0C}" name="Ancienneté" dataDxfId="70"/>
    <tableColumn id="4" xr3:uid="{8E447D5B-7846-7545-99FE-B923898FE2E0}" name="Tranche d'ancienneté" dataDxfId="69"/>
  </tableColumns>
  <tableStyleInfo name="Morpheus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FFCA778-A869-4647-BBA7-648CA172C733}" name="PériodeEssaiMois" displayName="PériodeEssaiMois" ref="B37:E41" totalsRowShown="0" headerRowDxfId="68" dataDxfId="67">
  <autoFilter ref="B37:E41" xr:uid="{0FFCA778-A869-4647-BBA7-648CA172C733}"/>
  <tableColumns count="4">
    <tableColumn id="1" xr3:uid="{FD4349F7-F8AF-2D4F-806E-204E60BF0DD0}" name="Date entrée" dataDxfId="66" dataCellStyle="Pourcentage"/>
    <tableColumn id="5" xr3:uid="{F213AA48-7B00-424C-985D-EEDA45AF3FDA}" name="Durée PE en mois" dataDxfId="65" dataCellStyle="Pourcentage"/>
    <tableColumn id="8" xr3:uid="{7980E945-CD2F-7E49-9C2D-771D9505FC91}" name="Dernier jour PE" dataDxfId="64"/>
    <tableColumn id="4" xr3:uid="{8259D410-59EF-7E43-902C-5FA4BDEF67BC}" name="Corrigé" dataDxfId="63">
      <calculatedColumnFormula>EDATE(PériodeEssaiMois[[#This Row],[Date entrée]],PériodeEssaiMois[[#This Row],[Durée PE en mois]])-1</calculatedColumnFormula>
    </tableColumn>
  </tableColumns>
  <tableStyleInfo name="Morpheus"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BCD61588-5538-514A-BF03-AB4417C4810F}" name="PériodeEssaiJours" displayName="PériodeEssaiJours" ref="B48:E52" totalsRowShown="0" headerRowDxfId="62" dataDxfId="61">
  <autoFilter ref="B48:E52" xr:uid="{BCD61588-5538-514A-BF03-AB4417C4810F}"/>
  <tableColumns count="4">
    <tableColumn id="1" xr3:uid="{1A191000-8AAF-3B43-83D9-2CE85A370143}" name="Date entrée" dataDxfId="60" dataCellStyle="Pourcentage"/>
    <tableColumn id="5" xr3:uid="{FEDAFC88-A694-0545-B88F-0E5A20A9B7C6}" name="Durée PE en jours" dataDxfId="59" dataCellStyle="Pourcentage"/>
    <tableColumn id="8" xr3:uid="{5C31E268-CAED-D747-AB43-56A9BCE8DE81}" name="Dernier jour PE" dataDxfId="58"/>
    <tableColumn id="4" xr3:uid="{31DC1378-2387-B645-9E85-8871E1298458}" name="Corrigé" dataDxfId="57">
      <calculatedColumnFormula>PériodeEssaiJours[[#This Row],[Date entrée]]+PériodeEssaiJours[[#This Row],[Durée PE en jours]]-1</calculatedColumnFormula>
    </tableColumn>
  </tableColumns>
  <tableStyleInfo name="Morpheus"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2" xr:uid="{499F9904-8E61-EC4F-A1CF-AD90357EBE7C}" name="HeuresSupp" displayName="HeuresSupp" ref="B47:H87" totalsRowShown="0" headerRowDxfId="49" dataDxfId="48">
  <autoFilter ref="B47:H87" xr:uid="{499F9904-8E61-EC4F-A1CF-AD90357EBE7C}"/>
  <tableColumns count="7">
    <tableColumn id="1" xr3:uid="{CE221C36-4B46-7441-A5D0-24C0BC8BC51B}" name="ID salarié" dataDxfId="47"/>
    <tableColumn id="2" xr3:uid="{CF9813E0-DA72-484B-A4CC-7C622BEFF81A}" name="Date 1er lundi" dataDxfId="46"/>
    <tableColumn id="3" xr3:uid="{D8153DA0-3C5F-A142-ABCE-49DE6D16A375}" name="Heures travaillées" dataDxfId="45"/>
    <tableColumn id="4" xr3:uid="{919ECD9C-8791-CA43-B04F-B5AEAB149B91}" name="Heures contrat" dataDxfId="44"/>
    <tableColumn id="5" xr3:uid="{93DF67B0-96CC-EC4D-9C04-11FAA34CF93D}" name="Heures supp." dataDxfId="43"/>
    <tableColumn id="7" xr3:uid="{F94794C0-223E-DB44-9D99-20F160DC9F14}" name="Taux horaire brut" dataDxfId="42"/>
    <tableColumn id="6" xr3:uid="{ACFB6EA6-71FE-F848-AE95-04B5DCB9DBB3}" name="Salaire brut" dataDxfId="41"/>
  </tableColumns>
  <tableStyleInfo name="Morpheus"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4" xr:uid="{25857DD1-4072-4144-A68A-EA0E3C0D4EE2}" name="HeuresSupp_C" displayName="HeuresSupp_C" ref="B92:H132" totalsRowShown="0" headerRowDxfId="40" dataDxfId="39">
  <autoFilter ref="B92:H132" xr:uid="{499F9904-8E61-EC4F-A1CF-AD90357EBE7C}"/>
  <tableColumns count="7">
    <tableColumn id="1" xr3:uid="{591E6150-64EC-0C4B-B9DB-7325503E5501}" name="ID salarié" dataDxfId="38"/>
    <tableColumn id="2" xr3:uid="{6BAD7D52-F2C6-4345-8E50-34E24A265246}" name="Date 1er lundi" dataDxfId="37"/>
    <tableColumn id="3" xr3:uid="{70420EFF-7A77-2248-A6EF-324E7B70B0BC}" name="Heures travaillées" dataDxfId="36"/>
    <tableColumn id="4" xr3:uid="{BF84C2A2-0EAB-A649-B8D0-3672174C1E0C}" name="Heures contrat" dataDxfId="35">
      <calculatedColumnFormula>_xlfn.XLOOKUP(HeuresSupp_C[[#This Row],[ID salarié]],#REF!,#REF!)*24</calculatedColumnFormula>
    </tableColumn>
    <tableColumn id="5" xr3:uid="{50BB6609-55B1-8E4D-828F-FA673A166017}" name="Heures supp." dataDxfId="34">
      <calculatedColumnFormula>HeuresSupp_C[[#This Row],[Heures travaillées]]*24-HeuresSupp_C[[#This Row],[Heures contrat]]</calculatedColumnFormula>
    </tableColumn>
    <tableColumn id="7" xr3:uid="{8AAAD1B2-1966-FF44-9CBA-109F5F26E7CE}" name="Taux horaire brut" dataDxfId="33">
      <calculatedColumnFormula>_xlfn.XLOOKUP(HeuresSupp_C[[#This Row],[ID salarié]],#REF!,#REF!)</calculatedColumnFormula>
    </tableColumn>
    <tableColumn id="6" xr3:uid="{7C8AD40B-A95D-944F-AF01-0617EF5DCA40}" name="Salaire brut" dataDxfId="32">
      <calculatedColumnFormula>HeuresSupp_C[[#This Row],[Heures contrat]]*HeuresSupp_C[[#This Row],[Taux horaire brut]]+HeuresSupp_C[[#This Row],[Heures supp.]]*HeuresSupp_C[[#This Row],[Taux horaire brut]]*1.25</calculatedColumnFormula>
    </tableColumn>
  </tableColumns>
  <tableStyleInfo name="Morpheus"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8D50D363-62CD-CB49-B9FC-24A4A14E8877}" name="HeuresContrat" displayName="HeuresContrat" ref="B34:D44" totalsRowShown="0" headerRowDxfId="31" dataDxfId="30">
  <autoFilter ref="B34:D44" xr:uid="{8D50D363-62CD-CB49-B9FC-24A4A14E8877}"/>
  <tableColumns count="3">
    <tableColumn id="1" xr3:uid="{2D7719D8-34DC-6046-B8B4-93B292DE6FD6}" name="ID salarié" dataDxfId="29"/>
    <tableColumn id="2" xr3:uid="{0E0A8CE7-4AE2-7E4F-9EC2-80C02891FA83}" name="Heures contrat" dataDxfId="28"/>
    <tableColumn id="3" xr3:uid="{688AE484-38A8-ED40-8F2C-143EA5374E23}" name="Taux horaire brut" dataDxfId="27"/>
  </tableColumns>
  <tableStyleInfo name="Morpheus"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7" xr:uid="{A1823EF2-12D7-344D-99D2-04E4A44CB63B}" name="JoursFériés" displayName="JoursFériés" ref="G6:H8" totalsRowShown="0" headerRowDxfId="26" dataDxfId="25">
  <autoFilter ref="G6:H8" xr:uid="{A1823EF2-12D7-344D-99D2-04E4A44CB63B}"/>
  <tableColumns count="2">
    <tableColumn id="1" xr3:uid="{93F6B4FA-F4AB-1B4B-8106-1B0310C688F7}" name="Jours fériés T3 2026" dataDxfId="24"/>
    <tableColumn id="2" xr3:uid="{D205B673-0579-5A4C-8E5C-38B9D04A135B}" name="Libellé" dataDxfId="23"/>
  </tableColumns>
  <tableStyleInfo name="Morpheus"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8" xr:uid="{B6FF62E5-5307-AC43-A8B4-F3E84A817621}" name="CongésPayés_C" displayName="CongésPayés_C" ref="B18:E25" totalsRowShown="0" headerRowDxfId="22" dataDxfId="21">
  <autoFilter ref="B18:E25" xr:uid="{B6FF62E5-5307-AC43-A8B4-F3E84A817621}"/>
  <sortState xmlns:xlrd2="http://schemas.microsoft.com/office/spreadsheetml/2017/richdata2" ref="B19:E25">
    <sortCondition ref="B19:B25"/>
    <sortCondition ref="C19:C25"/>
  </sortState>
  <tableColumns count="4">
    <tableColumn id="1" xr3:uid="{4774F4E3-79FD-1A4C-BC4F-FF8B6EE01C68}" name="ID employé" dataDxfId="20"/>
    <tableColumn id="2" xr3:uid="{FA495E97-DE88-A34C-98E3-7F398C011F43}" name="Date début" dataDxfId="19"/>
    <tableColumn id="3" xr3:uid="{A339B3D1-FE41-2747-AD59-0F8D34323552}" name="Date fin inclus" dataDxfId="18"/>
    <tableColumn id="4" xr3:uid="{1059A47A-9A58-4843-8CB4-7E7F3AF6E4B7}" name="Jours ouvrés décomptés" dataDxfId="17">
      <calculatedColumnFormula>NETWORKDAYS(CongésPayés_C[[#This Row],[Date début]],CongésPayés_C[[#This Row],[Date fin inclus]],JoursFériés[Jours fériés T3 2026])</calculatedColumnFormula>
    </tableColumn>
  </tableColumns>
  <tableStyleInfo name="Morpheus" showFirstColumn="0" showLastColumn="0" showRowStripes="1" showColumnStripes="0"/>
</table>
</file>

<file path=xl/tables/table1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9" xr:uid="{7AC5E2E6-9AA5-9447-9E92-245B03FA3343}" name="CongésPayés" displayName="CongésPayés" ref="B6:E13" totalsRowShown="0" headerRowDxfId="16" dataDxfId="15">
  <autoFilter ref="B6:E13" xr:uid="{7AC5E2E6-9AA5-9447-9E92-245B03FA3343}"/>
  <sortState xmlns:xlrd2="http://schemas.microsoft.com/office/spreadsheetml/2017/richdata2" ref="B7:E13">
    <sortCondition ref="B17:B23"/>
    <sortCondition ref="C17:C23"/>
  </sortState>
  <tableColumns count="4">
    <tableColumn id="1" xr3:uid="{6A5AF12E-AF73-F243-93C3-7E54D341D13D}" name="ID employé" dataDxfId="14"/>
    <tableColumn id="2" xr3:uid="{AC238695-9612-D04C-B387-B2C739373864}" name="Date début" dataDxfId="13"/>
    <tableColumn id="3" xr3:uid="{4F03D0CC-FF1A-6E43-856E-7190D253E8DB}" name="Date fin inclus" dataDxfId="12"/>
    <tableColumn id="4" xr3:uid="{D2F33D8F-2173-7C43-B60D-19BDF1A681A4}" name="Jours ouvrés" dataDxfId="11"/>
  </tableColumns>
  <tableStyleInfo name="Morpheus" showFirstColumn="0" showLastColumn="0" showRowStripes="1" showColumnStripes="0"/>
</table>
</file>

<file path=xl/tables/table1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C5131A8B-BA75-6E49-B48C-54B670213F9A}" name="Paie_DSN" displayName="Paie_DSN" ref="B6:D13" totalsRowShown="0" headerRowDxfId="10" dataDxfId="9">
  <autoFilter ref="B6:D13" xr:uid="{C520D796-ADA7-9F44-8FD9-0887268BFAC0}"/>
  <tableColumns count="3">
    <tableColumn id="1" xr3:uid="{C2BBA4D2-C0FF-254B-AD02-CB54FD82C7EB}" name="Identifiant" dataDxfId="8"/>
    <tableColumn id="4" xr3:uid="{43BE3831-540B-8545-A601-9D9C689487AB}" name="Mt logiciel paie" dataDxfId="7"/>
    <tableColumn id="5" xr3:uid="{CE9439E5-BEE6-C749-A4A7-08C2F65625CB}" name="Mt DSN" dataDxfId="6" dataCellStyle="Pourcentage"/>
  </tableColumns>
  <tableStyleInfo name="Morpheus" showFirstColumn="0" showLastColumn="0" showRowStripes="1" showColumnStripes="0"/>
</table>
</file>

<file path=xl/tables/table1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DD08B9AC-8EF8-3644-ACCD-821EA5E3DC3C}" name="Paie_DSN_C" displayName="Paie_DSN_C" ref="F6:H13" totalsRowShown="0" headerRowDxfId="5" dataDxfId="4">
  <autoFilter ref="F6:H13" xr:uid="{DD08B9AC-8EF8-3644-ACCD-821EA5E3DC3C}"/>
  <tableColumns count="3">
    <tableColumn id="1" xr3:uid="{C172EF33-2D2A-BF43-AB77-921AD2EE7C86}" name="Identifiant" dataDxfId="3"/>
    <tableColumn id="4" xr3:uid="{A8E5BBB8-20A9-B84E-A3D8-5528B4EDF3A6}" name="Mt logiciel paie" dataDxfId="2"/>
    <tableColumn id="5" xr3:uid="{97F4BDFC-B8CD-5945-9221-7D7F6D5281BC}" name="Mt DSN" dataDxfId="1" dataCellStyle="Pourcentage"/>
  </tableColumns>
  <tableStyleInfo name="Morpheus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3.xml"/><Relationship Id="rId2" Type="http://schemas.openxmlformats.org/officeDocument/2006/relationships/table" Target="../tables/table2.xml"/><Relationship Id="rId1" Type="http://schemas.openxmlformats.org/officeDocument/2006/relationships/table" Target="../tables/table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table" Target="../tables/table8.xml"/><Relationship Id="rId2" Type="http://schemas.openxmlformats.org/officeDocument/2006/relationships/table" Target="../tables/table7.xml"/><Relationship Id="rId1" Type="http://schemas.openxmlformats.org/officeDocument/2006/relationships/table" Target="../tables/table6.xml"/><Relationship Id="rId5" Type="http://schemas.openxmlformats.org/officeDocument/2006/relationships/table" Target="../tables/table10.xml"/><Relationship Id="rId4" Type="http://schemas.openxmlformats.org/officeDocument/2006/relationships/table" Target="../tables/table9.xml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2.xml"/><Relationship Id="rId2" Type="http://schemas.openxmlformats.org/officeDocument/2006/relationships/table" Target="../tables/table11.xml"/><Relationship Id="rId1" Type="http://schemas.openxmlformats.org/officeDocument/2006/relationships/pivotTable" Target="../pivotTables/pivotTable1.xml"/><Relationship Id="rId4" Type="http://schemas.openxmlformats.org/officeDocument/2006/relationships/table" Target="../tables/table13.x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table" Target="../tables/table16.xml"/><Relationship Id="rId2" Type="http://schemas.openxmlformats.org/officeDocument/2006/relationships/table" Target="../tables/table15.xml"/><Relationship Id="rId1" Type="http://schemas.openxmlformats.org/officeDocument/2006/relationships/table" Target="../tables/table14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8.xml"/><Relationship Id="rId1" Type="http://schemas.openxmlformats.org/officeDocument/2006/relationships/table" Target="../tables/table17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F5D7ED-2B3F-5F41-B3BE-64B107A14382}">
  <sheetPr>
    <tabColor rgb="FF00518B"/>
  </sheetPr>
  <dimension ref="B6:D29"/>
  <sheetViews>
    <sheetView showGridLines="0" tabSelected="1" zoomScaleNormal="100" workbookViewId="0">
      <selection activeCell="B7" sqref="B7:D8"/>
    </sheetView>
  </sheetViews>
  <sheetFormatPr baseColWidth="10" defaultRowHeight="15" x14ac:dyDescent="0.2"/>
  <cols>
    <col min="1" max="1" width="5.83203125" style="1" customWidth="1"/>
    <col min="2" max="2" width="3.83203125" style="1" customWidth="1"/>
    <col min="3" max="3" width="90.83203125" style="1" customWidth="1"/>
    <col min="4" max="4" width="3.83203125" style="1" customWidth="1"/>
    <col min="5" max="16384" width="10.83203125" style="1"/>
  </cols>
  <sheetData>
    <row r="6" spans="2:4" ht="16" thickBot="1" x14ac:dyDescent="0.25"/>
    <row r="7" spans="2:4" x14ac:dyDescent="0.2">
      <c r="B7" s="115" t="s">
        <v>5</v>
      </c>
      <c r="C7" s="116"/>
      <c r="D7" s="117"/>
    </row>
    <row r="8" spans="2:4" ht="16" thickBot="1" x14ac:dyDescent="0.25">
      <c r="B8" s="118"/>
      <c r="C8" s="119"/>
      <c r="D8" s="120"/>
    </row>
    <row r="9" spans="2:4" s="3" customFormat="1" ht="16" thickBot="1" x14ac:dyDescent="0.25">
      <c r="B9" s="2"/>
      <c r="C9" s="1"/>
      <c r="D9" s="1"/>
    </row>
    <row r="10" spans="2:4" x14ac:dyDescent="0.2">
      <c r="B10" s="121" t="s">
        <v>0</v>
      </c>
      <c r="C10" s="122"/>
      <c r="D10" s="123"/>
    </row>
    <row r="11" spans="2:4" ht="16" thickBot="1" x14ac:dyDescent="0.25">
      <c r="B11" s="124"/>
      <c r="C11" s="125"/>
      <c r="D11" s="126"/>
    </row>
    <row r="12" spans="2:4" x14ac:dyDescent="0.2">
      <c r="B12" s="4"/>
      <c r="C12" s="5"/>
      <c r="D12" s="6"/>
    </row>
    <row r="13" spans="2:4" ht="16" x14ac:dyDescent="0.2">
      <c r="B13" s="7" t="s">
        <v>1</v>
      </c>
      <c r="C13" s="3" t="s">
        <v>51</v>
      </c>
      <c r="D13" s="96"/>
    </row>
    <row r="14" spans="2:4" ht="16" x14ac:dyDescent="0.2">
      <c r="B14" s="7" t="s">
        <v>1</v>
      </c>
      <c r="C14" s="3" t="s">
        <v>6</v>
      </c>
      <c r="D14" s="96"/>
    </row>
    <row r="15" spans="2:4" ht="16" x14ac:dyDescent="0.2">
      <c r="B15" s="7" t="s">
        <v>1</v>
      </c>
      <c r="C15" s="3" t="s">
        <v>38</v>
      </c>
      <c r="D15" s="96"/>
    </row>
    <row r="16" spans="2:4" ht="16" x14ac:dyDescent="0.2">
      <c r="B16" s="7" t="s">
        <v>1</v>
      </c>
      <c r="C16" s="3" t="s">
        <v>113</v>
      </c>
      <c r="D16" s="96"/>
    </row>
    <row r="17" spans="2:4" ht="16" x14ac:dyDescent="0.2">
      <c r="B17" s="7" t="s">
        <v>1</v>
      </c>
      <c r="C17" s="3" t="s">
        <v>80</v>
      </c>
      <c r="D17" s="96"/>
    </row>
    <row r="18" spans="2:4" ht="16" x14ac:dyDescent="0.2">
      <c r="B18" s="7" t="s">
        <v>1</v>
      </c>
      <c r="C18" s="3" t="s">
        <v>102</v>
      </c>
      <c r="D18" s="96"/>
    </row>
    <row r="19" spans="2:4" ht="16" x14ac:dyDescent="0.2">
      <c r="B19" s="7" t="s">
        <v>1</v>
      </c>
      <c r="C19" s="3" t="s">
        <v>101</v>
      </c>
      <c r="D19" s="96"/>
    </row>
    <row r="20" spans="2:4" ht="16" x14ac:dyDescent="0.2">
      <c r="B20" s="7" t="s">
        <v>1</v>
      </c>
      <c r="C20" s="3" t="s">
        <v>131</v>
      </c>
      <c r="D20" s="96"/>
    </row>
    <row r="21" spans="2:4" ht="16" x14ac:dyDescent="0.2">
      <c r="B21" s="7" t="s">
        <v>1</v>
      </c>
      <c r="C21" s="3" t="s">
        <v>132</v>
      </c>
      <c r="D21" s="96"/>
    </row>
    <row r="22" spans="2:4" ht="16" thickBot="1" x14ac:dyDescent="0.25">
      <c r="B22" s="9"/>
      <c r="C22" s="10"/>
      <c r="D22" s="11"/>
    </row>
    <row r="23" spans="2:4" ht="16" thickBot="1" x14ac:dyDescent="0.25"/>
    <row r="24" spans="2:4" x14ac:dyDescent="0.2">
      <c r="B24" s="121" t="s">
        <v>3</v>
      </c>
      <c r="C24" s="122"/>
      <c r="D24" s="123"/>
    </row>
    <row r="25" spans="2:4" ht="16" thickBot="1" x14ac:dyDescent="0.25">
      <c r="B25" s="124"/>
      <c r="C25" s="125"/>
      <c r="D25" s="126"/>
    </row>
    <row r="26" spans="2:4" x14ac:dyDescent="0.2">
      <c r="B26" s="15"/>
      <c r="D26" s="8"/>
    </row>
    <row r="27" spans="2:4" ht="16" x14ac:dyDescent="0.2">
      <c r="B27" s="15"/>
      <c r="C27" s="1" t="s">
        <v>4</v>
      </c>
      <c r="D27" s="8"/>
    </row>
    <row r="28" spans="2:4" x14ac:dyDescent="0.2">
      <c r="B28" s="15"/>
      <c r="C28" s="16"/>
      <c r="D28" s="8"/>
    </row>
    <row r="29" spans="2:4" ht="16" thickBot="1" x14ac:dyDescent="0.25">
      <c r="B29" s="9"/>
      <c r="C29" s="10"/>
      <c r="D29" s="11"/>
    </row>
  </sheetData>
  <sheetProtection selectLockedCells="1" selectUnlockedCells="1"/>
  <mergeCells count="3">
    <mergeCell ref="B7:D8"/>
    <mergeCell ref="B10:D11"/>
    <mergeCell ref="B24:D25"/>
  </mergeCells>
  <pageMargins left="0.7" right="0.7" top="0.75" bottom="0.75" header="0.3" footer="0.3"/>
  <pageSetup paperSize="9" orientation="portrait" horizontalDpi="0" verticalDpi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9CEFD3-CE16-D24C-857F-51D050E5DBB2}">
  <sheetPr>
    <tabColor theme="8" tint="0.79998168889431442"/>
  </sheetPr>
  <dimension ref="A1:E31"/>
  <sheetViews>
    <sheetView showGridLines="0" workbookViewId="0">
      <pane ySplit="1" topLeftCell="A2" activePane="bottomLeft" state="frozen"/>
      <selection pane="bottomLeft" activeCell="C7" sqref="C7"/>
    </sheetView>
  </sheetViews>
  <sheetFormatPr baseColWidth="10" defaultColWidth="8.83203125" defaultRowHeight="15" x14ac:dyDescent="0.2"/>
  <cols>
    <col min="1" max="1" width="2.83203125" style="18" customWidth="1"/>
    <col min="2" max="4" width="30.83203125" style="18" customWidth="1"/>
    <col min="5" max="5" width="2.83203125" style="21" customWidth="1"/>
    <col min="6" max="16384" width="8.83203125" style="18"/>
  </cols>
  <sheetData>
    <row r="1" spans="1:5" ht="19" x14ac:dyDescent="0.2">
      <c r="A1" s="130" t="s">
        <v>51</v>
      </c>
      <c r="B1" s="130"/>
      <c r="C1" s="130"/>
      <c r="D1" s="130"/>
      <c r="E1" s="130"/>
    </row>
    <row r="3" spans="1:5" x14ac:dyDescent="0.2">
      <c r="A3" s="19"/>
      <c r="B3" s="127" t="s">
        <v>53</v>
      </c>
      <c r="C3" s="127"/>
      <c r="D3" s="127"/>
      <c r="E3" s="129"/>
    </row>
    <row r="4" spans="1:5" x14ac:dyDescent="0.2">
      <c r="B4" s="131" t="s">
        <v>50</v>
      </c>
      <c r="C4" s="131"/>
      <c r="D4" s="131"/>
    </row>
    <row r="6" spans="1:5" ht="16" x14ac:dyDescent="0.2">
      <c r="B6" s="18" t="s">
        <v>52</v>
      </c>
      <c r="C6" s="20" t="s">
        <v>43</v>
      </c>
      <c r="D6" s="29" t="s">
        <v>2</v>
      </c>
    </row>
    <row r="7" spans="1:5" ht="16" x14ac:dyDescent="0.2">
      <c r="B7" s="20" t="s">
        <v>47</v>
      </c>
      <c r="C7" s="54"/>
      <c r="D7" s="52" t="str">
        <f>_xlfn.TEXTBEFORE(ID_Paie_1[[#This Row],[Identifiant]],"/")</f>
        <v>2025</v>
      </c>
    </row>
    <row r="8" spans="1:5" ht="16" x14ac:dyDescent="0.2">
      <c r="B8" s="50" t="s">
        <v>39</v>
      </c>
      <c r="C8" s="54"/>
      <c r="D8" s="52" t="str">
        <f>_xlfn.TEXTBEFORE(ID_Paie_1[[#This Row],[Identifiant]],"/")</f>
        <v>2026</v>
      </c>
    </row>
    <row r="9" spans="1:5" ht="16" x14ac:dyDescent="0.2">
      <c r="B9" s="50" t="s">
        <v>40</v>
      </c>
      <c r="C9" s="54"/>
      <c r="D9" s="52" t="str">
        <f>_xlfn.TEXTBEFORE(ID_Paie_1[[#This Row],[Identifiant]],"/")</f>
        <v>2026</v>
      </c>
    </row>
    <row r="10" spans="1:5" ht="16" x14ac:dyDescent="0.2">
      <c r="B10" s="50" t="s">
        <v>41</v>
      </c>
      <c r="C10" s="54"/>
      <c r="D10" s="52" t="str">
        <f>_xlfn.TEXTBEFORE(ID_Paie_1[[#This Row],[Identifiant]],"/")</f>
        <v>2026</v>
      </c>
    </row>
    <row r="11" spans="1:5" ht="16" x14ac:dyDescent="0.2">
      <c r="B11" s="20" t="s">
        <v>42</v>
      </c>
      <c r="C11" s="54"/>
      <c r="D11" s="52" t="str">
        <f>_xlfn.TEXTBEFORE(ID_Paie_1[[#This Row],[Identifiant]],"/")</f>
        <v>2026</v>
      </c>
    </row>
    <row r="14" spans="1:5" x14ac:dyDescent="0.2">
      <c r="A14" s="19"/>
      <c r="B14" s="127" t="s">
        <v>48</v>
      </c>
      <c r="C14" s="128"/>
      <c r="D14" s="128"/>
      <c r="E14" s="129"/>
    </row>
    <row r="16" spans="1:5" ht="16" x14ac:dyDescent="0.2">
      <c r="B16" s="18" t="s">
        <v>52</v>
      </c>
      <c r="C16" s="20" t="s">
        <v>49</v>
      </c>
      <c r="D16" s="29" t="s">
        <v>2</v>
      </c>
    </row>
    <row r="17" spans="1:5" ht="16" x14ac:dyDescent="0.2">
      <c r="B17" s="20" t="s">
        <v>47</v>
      </c>
      <c r="C17" s="54"/>
      <c r="D17" s="52" t="str">
        <f>_xlfn.TEXTAFTER(ID_Paie_2[[#This Row],[Identifiant]],"/",-1)</f>
        <v>S001</v>
      </c>
    </row>
    <row r="18" spans="1:5" ht="16" x14ac:dyDescent="0.2">
      <c r="B18" s="50" t="s">
        <v>39</v>
      </c>
      <c r="C18" s="54"/>
      <c r="D18" s="52" t="str">
        <f>_xlfn.TEXTAFTER(ID_Paie_2[[#This Row],[Identifiant]],"/",-1)</f>
        <v>S002</v>
      </c>
    </row>
    <row r="19" spans="1:5" ht="16" x14ac:dyDescent="0.2">
      <c r="B19" s="50" t="s">
        <v>40</v>
      </c>
      <c r="C19" s="54"/>
      <c r="D19" s="52" t="str">
        <f>_xlfn.TEXTAFTER(ID_Paie_2[[#This Row],[Identifiant]],"/",-1)</f>
        <v>S003</v>
      </c>
    </row>
    <row r="20" spans="1:5" ht="16" x14ac:dyDescent="0.2">
      <c r="B20" s="50" t="s">
        <v>41</v>
      </c>
      <c r="C20" s="54"/>
      <c r="D20" s="52" t="str">
        <f>_xlfn.TEXTAFTER(ID_Paie_2[[#This Row],[Identifiant]],"/",-1)</f>
        <v>S004</v>
      </c>
    </row>
    <row r="21" spans="1:5" ht="16" x14ac:dyDescent="0.2">
      <c r="B21" s="20" t="s">
        <v>42</v>
      </c>
      <c r="C21" s="54"/>
      <c r="D21" s="52" t="str">
        <f>_xlfn.TEXTAFTER(ID_Paie_2[[#This Row],[Identifiant]],"/",-1)</f>
        <v>S005</v>
      </c>
    </row>
    <row r="24" spans="1:5" x14ac:dyDescent="0.2">
      <c r="A24" s="19"/>
      <c r="B24" s="127" t="s">
        <v>55</v>
      </c>
      <c r="C24" s="128"/>
      <c r="D24" s="128"/>
      <c r="E24" s="129"/>
    </row>
    <row r="26" spans="1:5" ht="16" x14ac:dyDescent="0.2">
      <c r="B26" s="18" t="s">
        <v>52</v>
      </c>
      <c r="C26" s="20" t="s">
        <v>54</v>
      </c>
      <c r="D26" s="29" t="s">
        <v>2</v>
      </c>
    </row>
    <row r="27" spans="1:5" ht="16" x14ac:dyDescent="0.2">
      <c r="B27" s="20" t="s">
        <v>47</v>
      </c>
      <c r="C27" s="54"/>
      <c r="D27" s="52" t="str">
        <f>_xlfn.TEXTBEFORE(_xlfn.TEXTAFTER(ID_Paie_3[[#This Row],[Identifiant]],"/"),"/")</f>
        <v>COM</v>
      </c>
    </row>
    <row r="28" spans="1:5" ht="16" x14ac:dyDescent="0.2">
      <c r="B28" s="50" t="s">
        <v>39</v>
      </c>
      <c r="C28" s="54"/>
      <c r="D28" s="52" t="str">
        <f>_xlfn.TEXTBEFORE(_xlfn.TEXTAFTER(ID_Paie_3[[#This Row],[Identifiant]],"/"),"/")</f>
        <v>INF</v>
      </c>
    </row>
    <row r="29" spans="1:5" ht="16" x14ac:dyDescent="0.2">
      <c r="B29" s="50" t="s">
        <v>40</v>
      </c>
      <c r="C29" s="54"/>
      <c r="D29" s="52" t="str">
        <f>_xlfn.TEXTBEFORE(_xlfn.TEXTAFTER(ID_Paie_3[[#This Row],[Identifiant]],"/"),"/")</f>
        <v>MKT</v>
      </c>
    </row>
    <row r="30" spans="1:5" ht="16" x14ac:dyDescent="0.2">
      <c r="B30" s="50" t="s">
        <v>41</v>
      </c>
      <c r="C30" s="54"/>
      <c r="D30" s="52" t="str">
        <f>_xlfn.TEXTBEFORE(_xlfn.TEXTAFTER(ID_Paie_3[[#This Row],[Identifiant]],"/"),"/")</f>
        <v>FIN</v>
      </c>
    </row>
    <row r="31" spans="1:5" ht="16" x14ac:dyDescent="0.2">
      <c r="B31" s="20" t="s">
        <v>42</v>
      </c>
      <c r="C31" s="54"/>
      <c r="D31" s="52" t="str">
        <f>_xlfn.TEXTBEFORE(_xlfn.TEXTAFTER(ID_Paie_3[[#This Row],[Identifiant]],"/"),"/")</f>
        <v>DRH</v>
      </c>
    </row>
  </sheetData>
  <mergeCells count="5">
    <mergeCell ref="B24:E24"/>
    <mergeCell ref="A1:E1"/>
    <mergeCell ref="B3:E3"/>
    <mergeCell ref="B14:E14"/>
    <mergeCell ref="B4:D4"/>
  </mergeCells>
  <pageMargins left="0.75" right="0.75" top="1" bottom="1" header="0.5" footer="0.5"/>
  <pageSetup paperSize="9" orientation="portrait" horizontalDpi="0" verticalDpi="0"/>
  <tableParts count="3">
    <tablePart r:id="rId1"/>
    <tablePart r:id="rId2"/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BBD8CA-D50C-3345-985B-F23CCCA0A550}">
  <sheetPr>
    <tabColor theme="8" tint="0.79998168889431442"/>
  </sheetPr>
  <dimension ref="A1:X35"/>
  <sheetViews>
    <sheetView showGridLines="0" workbookViewId="0">
      <pane ySplit="1" topLeftCell="A2" activePane="bottomLeft" state="frozen"/>
      <selection pane="bottomLeft" activeCell="C8" sqref="C8"/>
    </sheetView>
  </sheetViews>
  <sheetFormatPr baseColWidth="10" defaultColWidth="8.83203125" defaultRowHeight="15" outlineLevelRow="1" x14ac:dyDescent="0.2"/>
  <cols>
    <col min="1" max="1" width="2.83203125" style="13" customWidth="1"/>
    <col min="2" max="5" width="30.83203125" style="13" customWidth="1"/>
    <col min="6" max="6" width="2.83203125" style="23" customWidth="1"/>
    <col min="7" max="7" width="2.83203125" style="13" customWidth="1"/>
    <col min="8" max="16384" width="8.83203125" style="13"/>
  </cols>
  <sheetData>
    <row r="1" spans="1:24" ht="19" x14ac:dyDescent="0.2">
      <c r="A1" s="133" t="s">
        <v>6</v>
      </c>
      <c r="B1" s="133"/>
      <c r="C1" s="133"/>
      <c r="D1" s="133"/>
      <c r="E1" s="133"/>
      <c r="F1" s="133"/>
    </row>
    <row r="3" spans="1:24" x14ac:dyDescent="0.2">
      <c r="A3" s="22"/>
      <c r="B3" s="134" t="s">
        <v>13</v>
      </c>
      <c r="C3" s="134"/>
      <c r="D3" s="134"/>
      <c r="E3" s="134"/>
      <c r="F3" s="135"/>
    </row>
    <row r="4" spans="1:24" ht="15" customHeight="1" x14ac:dyDescent="0.2">
      <c r="B4" s="136" t="s">
        <v>22</v>
      </c>
      <c r="C4" s="136"/>
      <c r="D4" s="136"/>
      <c r="E4" s="136"/>
    </row>
    <row r="5" spans="1:24" s="23" customFormat="1" x14ac:dyDescent="0.2">
      <c r="A5" s="13"/>
      <c r="B5" s="132" t="s">
        <v>21</v>
      </c>
      <c r="C5" s="132"/>
      <c r="D5" s="132"/>
      <c r="E5" s="132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</row>
    <row r="6" spans="1:24" s="23" customFormat="1" x14ac:dyDescent="0.2">
      <c r="A6" s="13"/>
      <c r="B6" s="13"/>
      <c r="C6" s="13"/>
      <c r="D6" s="13"/>
      <c r="E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</row>
    <row r="7" spans="1:24" s="23" customFormat="1" ht="16" x14ac:dyDescent="0.2">
      <c r="A7" s="13"/>
      <c r="B7" s="28" t="s">
        <v>7</v>
      </c>
      <c r="C7" s="30" t="s">
        <v>14</v>
      </c>
      <c r="D7" s="27"/>
      <c r="E7" s="13"/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</row>
    <row r="8" spans="1:24" s="23" customFormat="1" ht="16" x14ac:dyDescent="0.2">
      <c r="A8" s="13"/>
      <c r="B8" s="28" t="s">
        <v>8</v>
      </c>
      <c r="C8" s="35">
        <v>3000</v>
      </c>
      <c r="D8" s="25" t="s">
        <v>11</v>
      </c>
      <c r="E8" s="13"/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</row>
    <row r="9" spans="1:24" s="23" customFormat="1" ht="16" x14ac:dyDescent="0.2">
      <c r="A9" s="13"/>
      <c r="B9" s="28" t="s">
        <v>9</v>
      </c>
      <c r="C9" s="31">
        <v>0.22</v>
      </c>
      <c r="D9" s="13"/>
      <c r="E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</row>
    <row r="10" spans="1:24" s="23" customFormat="1" ht="16" x14ac:dyDescent="0.2">
      <c r="A10" s="13"/>
      <c r="B10" s="28" t="s">
        <v>10</v>
      </c>
      <c r="C10" s="32">
        <f>C8*(1-C9)</f>
        <v>2340</v>
      </c>
      <c r="D10" s="33" t="s">
        <v>12</v>
      </c>
      <c r="E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</row>
    <row r="11" spans="1:24" s="23" customFormat="1" x14ac:dyDescent="0.2">
      <c r="A11" s="13"/>
      <c r="B11" s="13"/>
      <c r="C11" s="13"/>
      <c r="D11" s="13"/>
      <c r="E11" s="13"/>
      <c r="G11" s="13"/>
      <c r="H11" s="13"/>
      <c r="I11" s="13"/>
      <c r="J11" s="13"/>
      <c r="K11" s="13"/>
      <c r="L11" s="13"/>
      <c r="M11" s="13"/>
      <c r="N11" s="13"/>
      <c r="O11" s="13"/>
      <c r="P11" s="13"/>
      <c r="Q11" s="13"/>
      <c r="R11" s="13"/>
      <c r="S11" s="13"/>
      <c r="T11" s="13"/>
      <c r="U11" s="13"/>
      <c r="V11" s="13"/>
      <c r="W11" s="13"/>
      <c r="X11" s="13"/>
    </row>
    <row r="12" spans="1:24" s="23" customFormat="1" x14ac:dyDescent="0.2">
      <c r="A12" s="13"/>
      <c r="B12" s="13"/>
      <c r="C12" s="13"/>
      <c r="D12" s="13"/>
      <c r="E12" s="13"/>
      <c r="G12" s="13"/>
      <c r="H12" s="13"/>
      <c r="I12" s="13"/>
      <c r="J12" s="13"/>
      <c r="K12" s="13"/>
      <c r="L12" s="13"/>
      <c r="M12" s="13"/>
      <c r="N12" s="13"/>
      <c r="O12" s="13"/>
      <c r="P12" s="13"/>
      <c r="Q12" s="13"/>
      <c r="R12" s="13"/>
      <c r="S12" s="13"/>
      <c r="T12" s="13"/>
      <c r="U12" s="13"/>
      <c r="V12" s="13"/>
      <c r="W12" s="13"/>
      <c r="X12" s="13"/>
    </row>
    <row r="13" spans="1:24" s="23" customFormat="1" ht="16" x14ac:dyDescent="0.2">
      <c r="A13" s="13"/>
      <c r="B13" s="91" t="s">
        <v>2</v>
      </c>
      <c r="C13" s="13"/>
      <c r="D13" s="13"/>
      <c r="E13" s="13"/>
      <c r="G13" s="13"/>
      <c r="H13" s="13"/>
      <c r="I13" s="13"/>
      <c r="J13" s="13"/>
      <c r="K13" s="13"/>
      <c r="L13" s="13"/>
      <c r="M13" s="13"/>
      <c r="N13" s="13"/>
      <c r="O13" s="13"/>
      <c r="P13" s="13"/>
      <c r="Q13" s="13"/>
      <c r="R13" s="13"/>
      <c r="S13" s="13"/>
      <c r="T13" s="13"/>
      <c r="U13" s="13"/>
      <c r="V13" s="13"/>
      <c r="W13" s="13"/>
      <c r="X13" s="13"/>
    </row>
    <row r="14" spans="1:24" s="23" customFormat="1" hidden="1" outlineLevel="1" x14ac:dyDescent="0.2">
      <c r="A14" s="13"/>
      <c r="B14" s="13"/>
      <c r="C14" s="13"/>
      <c r="D14" s="13"/>
      <c r="E14" s="13"/>
      <c r="G14" s="13"/>
      <c r="H14" s="13"/>
      <c r="I14" s="13"/>
      <c r="J14" s="13"/>
      <c r="K14" s="13"/>
      <c r="L14" s="13"/>
      <c r="M14" s="13"/>
      <c r="N14" s="13"/>
      <c r="O14" s="13"/>
      <c r="P14" s="13"/>
      <c r="Q14" s="13"/>
      <c r="R14" s="13"/>
      <c r="S14" s="13"/>
      <c r="T14" s="13"/>
      <c r="U14" s="13"/>
      <c r="V14" s="13"/>
      <c r="W14" s="13"/>
      <c r="X14" s="13"/>
    </row>
    <row r="15" spans="1:24" s="23" customFormat="1" ht="16" hidden="1" outlineLevel="1" x14ac:dyDescent="0.2">
      <c r="A15" s="13"/>
      <c r="B15" s="28" t="s">
        <v>7</v>
      </c>
      <c r="C15" s="30" t="s">
        <v>14</v>
      </c>
      <c r="D15" s="27"/>
      <c r="E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</row>
    <row r="16" spans="1:24" s="23" customFormat="1" ht="16" hidden="1" outlineLevel="1" x14ac:dyDescent="0.2">
      <c r="A16" s="13"/>
      <c r="B16" s="28" t="s">
        <v>8</v>
      </c>
      <c r="C16" s="34">
        <v>3205.1282051282042</v>
      </c>
      <c r="D16" s="25" t="s">
        <v>11</v>
      </c>
      <c r="E16" s="13"/>
      <c r="G16" s="13"/>
      <c r="H16" s="13"/>
      <c r="I16" s="13"/>
      <c r="J16" s="13"/>
      <c r="K16" s="13"/>
      <c r="L16" s="13"/>
      <c r="M16" s="13"/>
      <c r="N16" s="13"/>
      <c r="O16" s="13"/>
      <c r="P16" s="13"/>
      <c r="Q16" s="13"/>
      <c r="R16" s="13"/>
      <c r="S16" s="13"/>
      <c r="T16" s="13"/>
      <c r="U16" s="13"/>
      <c r="V16" s="13"/>
      <c r="W16" s="13"/>
      <c r="X16" s="13"/>
    </row>
    <row r="17" spans="1:24" s="23" customFormat="1" ht="16" hidden="1" outlineLevel="1" x14ac:dyDescent="0.2">
      <c r="A17" s="13"/>
      <c r="B17" s="28" t="s">
        <v>9</v>
      </c>
      <c r="C17" s="31">
        <v>0.22</v>
      </c>
      <c r="D17" s="13"/>
      <c r="E17" s="13"/>
      <c r="G17" s="13"/>
      <c r="H17" s="13"/>
      <c r="I17" s="13"/>
      <c r="J17" s="13"/>
      <c r="K17" s="13"/>
      <c r="L17" s="13"/>
      <c r="M17" s="13"/>
      <c r="N17" s="13"/>
      <c r="O17" s="13"/>
      <c r="P17" s="13"/>
      <c r="Q17" s="13"/>
      <c r="R17" s="13"/>
      <c r="S17" s="13"/>
      <c r="T17" s="13"/>
      <c r="U17" s="13"/>
      <c r="V17" s="13"/>
      <c r="W17" s="13"/>
      <c r="X17" s="13"/>
    </row>
    <row r="18" spans="1:24" s="23" customFormat="1" ht="16" hidden="1" outlineLevel="1" x14ac:dyDescent="0.2">
      <c r="A18" s="13"/>
      <c r="B18" s="28" t="s">
        <v>10</v>
      </c>
      <c r="C18" s="32">
        <f>C16*(1-C17)</f>
        <v>2499.9999999999995</v>
      </c>
      <c r="D18" s="33" t="s">
        <v>12</v>
      </c>
      <c r="E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</row>
    <row r="19" spans="1:24" s="23" customFormat="1" collapsed="1" x14ac:dyDescent="0.2">
      <c r="A19" s="13"/>
      <c r="B19" s="13"/>
      <c r="C19" s="13"/>
      <c r="D19" s="13"/>
      <c r="E19" s="13"/>
      <c r="G19" s="13"/>
      <c r="H19" s="13"/>
      <c r="I19" s="13"/>
      <c r="J19" s="13"/>
      <c r="K19" s="13"/>
      <c r="L19" s="13"/>
      <c r="M19" s="13"/>
      <c r="N19" s="13"/>
      <c r="O19" s="13"/>
      <c r="P19" s="13"/>
      <c r="Q19" s="13"/>
      <c r="R19" s="13"/>
      <c r="S19" s="13"/>
      <c r="T19" s="13"/>
      <c r="U19" s="13"/>
      <c r="V19" s="13"/>
      <c r="W19" s="13"/>
      <c r="X19" s="13"/>
    </row>
    <row r="20" spans="1:24" s="23" customFormat="1" x14ac:dyDescent="0.2">
      <c r="A20" s="13"/>
      <c r="B20" s="13"/>
      <c r="C20" s="13"/>
      <c r="D20" s="13"/>
      <c r="E20" s="13"/>
      <c r="G20" s="13"/>
      <c r="H20" s="13"/>
      <c r="I20" s="13"/>
      <c r="J20" s="13"/>
      <c r="K20" s="13"/>
      <c r="L20" s="13"/>
      <c r="M20" s="13"/>
      <c r="N20" s="13"/>
      <c r="O20" s="13"/>
      <c r="P20" s="13"/>
      <c r="Q20" s="13"/>
      <c r="R20" s="13"/>
      <c r="S20" s="13"/>
      <c r="T20" s="13"/>
      <c r="U20" s="13"/>
      <c r="V20" s="13"/>
      <c r="W20" s="13"/>
      <c r="X20" s="13"/>
    </row>
    <row r="21" spans="1:24" s="23" customFormat="1" x14ac:dyDescent="0.2">
      <c r="A21" s="22"/>
      <c r="B21" s="134" t="s">
        <v>19</v>
      </c>
      <c r="C21" s="134"/>
      <c r="D21" s="134"/>
      <c r="E21" s="134"/>
      <c r="F21" s="135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3"/>
      <c r="V21" s="13"/>
      <c r="W21" s="13"/>
      <c r="X21" s="13"/>
    </row>
    <row r="22" spans="1:24" s="23" customFormat="1" ht="15" customHeight="1" x14ac:dyDescent="0.2">
      <c r="A22" s="13"/>
      <c r="B22" s="132" t="s">
        <v>20</v>
      </c>
      <c r="C22" s="132"/>
      <c r="D22" s="132"/>
      <c r="E22" s="132"/>
      <c r="G22" s="13"/>
      <c r="H22" s="13"/>
      <c r="I22" s="13"/>
      <c r="J22" s="13"/>
      <c r="K22" s="13"/>
      <c r="L22" s="13"/>
      <c r="M22" s="13"/>
      <c r="N22" s="13"/>
      <c r="O22" s="13"/>
      <c r="P22" s="13"/>
      <c r="Q22" s="13"/>
      <c r="R22" s="13"/>
      <c r="S22" s="13"/>
      <c r="T22" s="13"/>
      <c r="U22" s="13"/>
      <c r="V22" s="13"/>
      <c r="W22" s="13"/>
      <c r="X22" s="13"/>
    </row>
    <row r="23" spans="1:24" s="23" customFormat="1" x14ac:dyDescent="0.2">
      <c r="A23" s="13"/>
      <c r="B23" s="13"/>
      <c r="C23" s="13"/>
      <c r="D23" s="13"/>
      <c r="E23" s="13"/>
      <c r="G23" s="13"/>
      <c r="H23" s="13"/>
      <c r="I23" s="13"/>
      <c r="J23" s="13"/>
      <c r="K23" s="13"/>
      <c r="L23" s="13"/>
      <c r="M23" s="13"/>
      <c r="N23" s="13"/>
      <c r="O23" s="13"/>
      <c r="P23" s="13"/>
      <c r="Q23" s="13"/>
      <c r="R23" s="13"/>
      <c r="S23" s="13"/>
      <c r="T23" s="13"/>
      <c r="U23" s="13"/>
      <c r="V23" s="13"/>
      <c r="W23" s="13"/>
      <c r="X23" s="13"/>
    </row>
    <row r="24" spans="1:24" s="23" customFormat="1" ht="16" x14ac:dyDescent="0.2">
      <c r="A24" s="13"/>
      <c r="B24" s="28" t="s">
        <v>7</v>
      </c>
      <c r="C24" s="30" t="s">
        <v>16</v>
      </c>
      <c r="D24" s="27"/>
      <c r="E24" s="13"/>
      <c r="G24" s="13"/>
      <c r="H24" s="13"/>
      <c r="I24" s="13"/>
      <c r="J24" s="13"/>
      <c r="K24" s="13"/>
      <c r="L24" s="13"/>
      <c r="M24" s="13"/>
      <c r="N24" s="13"/>
      <c r="O24" s="13"/>
      <c r="P24" s="13"/>
      <c r="Q24" s="13"/>
      <c r="R24" s="13"/>
      <c r="S24" s="13"/>
      <c r="T24" s="13"/>
      <c r="U24" s="13"/>
      <c r="V24" s="13"/>
      <c r="W24" s="13"/>
      <c r="X24" s="13"/>
    </row>
    <row r="25" spans="1:24" s="23" customFormat="1" ht="16" x14ac:dyDescent="0.2">
      <c r="A25" s="13"/>
      <c r="B25" s="28" t="s">
        <v>15</v>
      </c>
      <c r="C25" s="32">
        <v>30977</v>
      </c>
      <c r="D25" s="36"/>
      <c r="E25" s="13"/>
      <c r="G25" s="13"/>
      <c r="H25" s="13"/>
      <c r="I25" s="13"/>
      <c r="J25" s="13"/>
      <c r="K25" s="13"/>
      <c r="L25" s="13"/>
      <c r="M25" s="13"/>
      <c r="N25" s="13"/>
      <c r="O25" s="13"/>
      <c r="P25" s="13"/>
      <c r="Q25" s="13"/>
      <c r="R25" s="13"/>
      <c r="S25" s="13"/>
      <c r="T25" s="13"/>
      <c r="U25" s="13"/>
      <c r="V25" s="13"/>
      <c r="W25" s="13"/>
      <c r="X25" s="13"/>
    </row>
    <row r="26" spans="1:24" ht="16" x14ac:dyDescent="0.2">
      <c r="B26" s="28" t="s">
        <v>18</v>
      </c>
      <c r="C26" s="38">
        <v>0.02</v>
      </c>
      <c r="D26" s="25" t="s">
        <v>11</v>
      </c>
    </row>
    <row r="27" spans="1:24" ht="16" x14ac:dyDescent="0.2">
      <c r="B27" s="28" t="s">
        <v>17</v>
      </c>
      <c r="C27" s="32">
        <f>C25*(1+C26)</f>
        <v>31596.54</v>
      </c>
      <c r="D27" s="33" t="s">
        <v>12</v>
      </c>
    </row>
    <row r="29" spans="1:24" ht="16" x14ac:dyDescent="0.2">
      <c r="B29" s="91" t="s">
        <v>2</v>
      </c>
    </row>
    <row r="30" spans="1:24" hidden="1" outlineLevel="1" x14ac:dyDescent="0.2"/>
    <row r="31" spans="1:24" ht="16" hidden="1" outlineLevel="1" x14ac:dyDescent="0.2">
      <c r="B31" s="28" t="s">
        <v>7</v>
      </c>
      <c r="C31" s="30" t="s">
        <v>16</v>
      </c>
    </row>
    <row r="32" spans="1:24" ht="16" hidden="1" outlineLevel="1" x14ac:dyDescent="0.2">
      <c r="B32" s="28" t="s">
        <v>8</v>
      </c>
      <c r="C32" s="32">
        <v>30977</v>
      </c>
    </row>
    <row r="33" spans="2:3" ht="16" hidden="1" outlineLevel="1" x14ac:dyDescent="0.2">
      <c r="B33" s="28" t="s">
        <v>9</v>
      </c>
      <c r="C33" s="37">
        <v>3.3024502049907908E-2</v>
      </c>
    </row>
    <row r="34" spans="2:3" ht="16" hidden="1" outlineLevel="1" x14ac:dyDescent="0.2">
      <c r="B34" s="28" t="s">
        <v>10</v>
      </c>
      <c r="C34" s="32">
        <f>C32*(1+C33)</f>
        <v>31999.999999999993</v>
      </c>
    </row>
    <row r="35" spans="2:3" collapsed="1" x14ac:dyDescent="0.2"/>
  </sheetData>
  <mergeCells count="6">
    <mergeCell ref="B22:E22"/>
    <mergeCell ref="A1:F1"/>
    <mergeCell ref="B3:F3"/>
    <mergeCell ref="B4:E4"/>
    <mergeCell ref="B21:F21"/>
    <mergeCell ref="B5:E5"/>
  </mergeCells>
  <phoneticPr fontId="6" type="noConversion"/>
  <pageMargins left="0.75" right="0.75" top="1" bottom="1" header="0.5" footer="0.5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071F5A-8899-F049-8B39-F4DA39DB9F93}">
  <sheetPr>
    <tabColor theme="8" tint="0.79998168889431442"/>
  </sheetPr>
  <dimension ref="A1:G22"/>
  <sheetViews>
    <sheetView showGridLines="0" workbookViewId="0">
      <pane ySplit="1" topLeftCell="A2" activePane="bottomLeft" state="frozen"/>
      <selection pane="bottomLeft" activeCell="D6" sqref="D6"/>
    </sheetView>
  </sheetViews>
  <sheetFormatPr baseColWidth="10" defaultColWidth="8.83203125" defaultRowHeight="15" x14ac:dyDescent="0.2"/>
  <cols>
    <col min="1" max="1" width="2.83203125" style="18" customWidth="1"/>
    <col min="2" max="2" width="17.83203125" style="18" customWidth="1"/>
    <col min="3" max="3" width="23.33203125" style="18" customWidth="1"/>
    <col min="4" max="4" width="23.83203125" style="18" customWidth="1"/>
    <col min="5" max="6" width="28.33203125" style="18" customWidth="1"/>
    <col min="7" max="7" width="2.83203125" style="21" customWidth="1"/>
    <col min="8" max="16384" width="8.83203125" style="18"/>
  </cols>
  <sheetData>
    <row r="1" spans="1:7" ht="19" x14ac:dyDescent="0.2">
      <c r="A1" s="130" t="s">
        <v>38</v>
      </c>
      <c r="B1" s="130"/>
      <c r="C1" s="130"/>
      <c r="D1" s="130"/>
      <c r="E1" s="130"/>
      <c r="F1" s="130"/>
      <c r="G1" s="130"/>
    </row>
    <row r="3" spans="1:7" x14ac:dyDescent="0.2">
      <c r="A3" s="19"/>
      <c r="B3" s="127" t="s">
        <v>37</v>
      </c>
      <c r="C3" s="127"/>
      <c r="D3" s="127"/>
      <c r="E3" s="127"/>
      <c r="F3" s="127"/>
      <c r="G3" s="129"/>
    </row>
    <row r="5" spans="1:7" ht="16" x14ac:dyDescent="0.2">
      <c r="B5" s="20" t="s">
        <v>28</v>
      </c>
      <c r="C5" s="20" t="s">
        <v>29</v>
      </c>
      <c r="D5" s="20" t="s">
        <v>30</v>
      </c>
      <c r="E5" s="29" t="s">
        <v>44</v>
      </c>
      <c r="F5" s="29" t="s">
        <v>45</v>
      </c>
    </row>
    <row r="6" spans="1:7" x14ac:dyDescent="0.2">
      <c r="B6" s="47">
        <v>2667.54</v>
      </c>
      <c r="C6" s="48">
        <v>1.05</v>
      </c>
      <c r="D6" s="49"/>
      <c r="E6" s="39">
        <f>IF(Salariés_1[[#This Row],[% atteinte objectif]]&gt;=100%,Salariés_1[[#This Row],[Salaire mensuel]]*10%,IF(Salariés_1[[#This Row],[% atteinte objectif]]&gt;=80%,Salariés_1[[#This Row],[Salaire mensuel]]*5%,0))</f>
        <v>266.75400000000002</v>
      </c>
      <c r="F6" s="39" cm="1">
        <f t="array" ref="F6">_xlfn.IFS(Salariés_1[[#This Row],[% atteinte objectif]]&gt;=100%,Salariés_1[[#This Row],[Salaire mensuel]]*10%,
Salariés_1[[#This Row],[% atteinte objectif]]&gt;=80%,Salariés_1[[#This Row],[Salaire mensuel]]*5%,
Salariés_1[[#This Row],[% atteinte objectif]]&lt;80%,0)</f>
        <v>266.75400000000002</v>
      </c>
    </row>
    <row r="7" spans="1:7" x14ac:dyDescent="0.2">
      <c r="B7" s="47">
        <v>3500.79</v>
      </c>
      <c r="C7" s="48">
        <v>0.85</v>
      </c>
      <c r="D7" s="49"/>
      <c r="E7" s="39">
        <f>IF(Salariés_1[[#This Row],[% atteinte objectif]]&gt;=100%,Salariés_1[[#This Row],[Salaire mensuel]]*10%,IF(Salariés_1[[#This Row],[% atteinte objectif]]&gt;=80%,Salariés_1[[#This Row],[Salaire mensuel]]*5%,0))</f>
        <v>175.0395</v>
      </c>
      <c r="F7" s="39" cm="1">
        <f t="array" ref="F7">_xlfn.IFS(Salariés_1[[#This Row],[% atteinte objectif]]&gt;=100%,Salariés_1[[#This Row],[Salaire mensuel]]*10%,
Salariés_1[[#This Row],[% atteinte objectif]]&gt;=80%,Salariés_1[[#This Row],[Salaire mensuel]]*5%,
Salariés_1[[#This Row],[% atteinte objectif]]&lt;80%,0)</f>
        <v>175.0395</v>
      </c>
    </row>
    <row r="8" spans="1:7" x14ac:dyDescent="0.2">
      <c r="B8" s="47">
        <v>3750.13</v>
      </c>
      <c r="C8" s="48">
        <v>0.6</v>
      </c>
      <c r="D8" s="49"/>
      <c r="E8" s="39">
        <f>IF(Salariés_1[[#This Row],[% atteinte objectif]]&gt;=100%,Salariés_1[[#This Row],[Salaire mensuel]]*10%,IF(Salariés_1[[#This Row],[% atteinte objectif]]&gt;=80%,Salariés_1[[#This Row],[Salaire mensuel]]*5%,0))</f>
        <v>0</v>
      </c>
      <c r="F8" s="39" cm="1">
        <f t="array" ref="F8">_xlfn.IFS(Salariés_1[[#This Row],[% atteinte objectif]]&gt;=100%,Salariés_1[[#This Row],[Salaire mensuel]]*10%,
Salariés_1[[#This Row],[% atteinte objectif]]&gt;=80%,Salariés_1[[#This Row],[Salaire mensuel]]*5%,
Salariés_1[[#This Row],[% atteinte objectif]]&lt;80%,0)</f>
        <v>0</v>
      </c>
    </row>
    <row r="9" spans="1:7" x14ac:dyDescent="0.2">
      <c r="B9" s="47">
        <v>3917.25</v>
      </c>
      <c r="C9" s="48">
        <v>1.2</v>
      </c>
      <c r="D9" s="49"/>
      <c r="E9" s="39">
        <f>IF(Salariés_1[[#This Row],[% atteinte objectif]]&gt;=100%,Salariés_1[[#This Row],[Salaire mensuel]]*10%,IF(Salariés_1[[#This Row],[% atteinte objectif]]&gt;=80%,Salariés_1[[#This Row],[Salaire mensuel]]*5%,0))</f>
        <v>391.72500000000002</v>
      </c>
      <c r="F9" s="39" cm="1">
        <f t="array" ref="F9">_xlfn.IFS(Salariés_1[[#This Row],[% atteinte objectif]]&gt;=100%,Salariés_1[[#This Row],[Salaire mensuel]]*10%,
Salariés_1[[#This Row],[% atteinte objectif]]&gt;=80%,Salariés_1[[#This Row],[Salaire mensuel]]*5%,
Salariés_1[[#This Row],[% atteinte objectif]]&lt;80%,0)</f>
        <v>391.72500000000002</v>
      </c>
    </row>
    <row r="12" spans="1:7" x14ac:dyDescent="0.2">
      <c r="A12" s="19"/>
      <c r="B12" s="127" t="s">
        <v>46</v>
      </c>
      <c r="C12" s="128"/>
      <c r="D12" s="128"/>
      <c r="E12" s="128"/>
      <c r="F12" s="128"/>
      <c r="G12" s="129"/>
    </row>
    <row r="13" spans="1:7" ht="15" customHeight="1" x14ac:dyDescent="0.2">
      <c r="B13" s="136" t="s">
        <v>35</v>
      </c>
      <c r="C13" s="136"/>
      <c r="D13" s="136"/>
      <c r="E13" s="136"/>
      <c r="F13" s="136"/>
    </row>
    <row r="15" spans="1:7" ht="16" customHeight="1" x14ac:dyDescent="0.2">
      <c r="D15" s="137" t="s">
        <v>36</v>
      </c>
      <c r="E15" s="137"/>
    </row>
    <row r="16" spans="1:7" x14ac:dyDescent="0.2">
      <c r="D16" s="41">
        <v>46023</v>
      </c>
      <c r="E16" s="41">
        <f>EDATE(D16,12)</f>
        <v>46388</v>
      </c>
    </row>
    <row r="18" spans="2:5" ht="16" x14ac:dyDescent="0.2">
      <c r="B18" s="45" t="s">
        <v>33</v>
      </c>
      <c r="C18" s="45" t="s">
        <v>28</v>
      </c>
      <c r="D18" s="45" t="s">
        <v>34</v>
      </c>
      <c r="E18" s="46" t="s">
        <v>2</v>
      </c>
    </row>
    <row r="19" spans="2:5" x14ac:dyDescent="0.2">
      <c r="B19" s="40">
        <v>46096</v>
      </c>
      <c r="C19" s="42">
        <v>2000</v>
      </c>
      <c r="D19" s="44"/>
      <c r="E19" s="43">
        <f>YEARFRAC(MAX(Salariés_2[[#This Row],[Date d''entrée]],$D$16),$E$16,1)*Salariés_2[[#This Row],[Salaire mensuel]]</f>
        <v>1600</v>
      </c>
    </row>
    <row r="20" spans="2:5" x14ac:dyDescent="0.2">
      <c r="B20" s="40">
        <v>46204</v>
      </c>
      <c r="C20" s="42">
        <v>2400</v>
      </c>
      <c r="D20" s="44"/>
      <c r="E20" s="43">
        <f>YEARFRAC(MAX(Salariés_2[[#This Row],[Date d''entrée]],$D$16),$E$16,1)*Salariés_2[[#This Row],[Salaire mensuel]]</f>
        <v>1209.8630136986303</v>
      </c>
    </row>
    <row r="21" spans="2:5" x14ac:dyDescent="0.2">
      <c r="B21" s="40">
        <v>46266</v>
      </c>
      <c r="C21" s="42">
        <v>2500</v>
      </c>
      <c r="D21" s="44"/>
      <c r="E21" s="43">
        <f>YEARFRAC(MAX(Salariés_2[[#This Row],[Date d''entrée]],$D$16),$E$16,1)*Salariés_2[[#This Row],[Salaire mensuel]]</f>
        <v>835.61643835616439</v>
      </c>
    </row>
    <row r="22" spans="2:5" x14ac:dyDescent="0.2">
      <c r="B22" s="40">
        <v>45802</v>
      </c>
      <c r="C22" s="42">
        <v>2100</v>
      </c>
      <c r="D22" s="44"/>
      <c r="E22" s="43">
        <f>YEARFRAC(MAX(Salariés_2[[#This Row],[Date d''entrée]],$D$16),$E$16,1)*Salariés_2[[#This Row],[Salaire mensuel]]</f>
        <v>2100</v>
      </c>
    </row>
  </sheetData>
  <mergeCells count="5">
    <mergeCell ref="A1:G1"/>
    <mergeCell ref="B3:G3"/>
    <mergeCell ref="B12:G12"/>
    <mergeCell ref="D15:E15"/>
    <mergeCell ref="B13:F13"/>
  </mergeCells>
  <phoneticPr fontId="6" type="noConversion"/>
  <pageMargins left="0.75" right="0.75" top="1" bottom="1" header="0.5" footer="0.5"/>
  <pageSetup paperSize="9" orientation="portrait" horizontalDpi="0" verticalDpi="0"/>
  <tableParts count="2">
    <tablePart r:id="rId1"/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835A71-393E-9549-90B5-7FB4CEBCED44}">
  <sheetPr>
    <tabColor theme="8" tint="0.79998168889431442"/>
  </sheetPr>
  <dimension ref="A1:I52"/>
  <sheetViews>
    <sheetView showGridLines="0" workbookViewId="0">
      <pane ySplit="1" topLeftCell="A2" activePane="bottomLeft" state="frozen"/>
      <selection pane="bottomLeft" activeCell="D6" sqref="D6"/>
    </sheetView>
  </sheetViews>
  <sheetFormatPr baseColWidth="10" defaultColWidth="8.83203125" defaultRowHeight="15" outlineLevelRow="1" x14ac:dyDescent="0.2"/>
  <cols>
    <col min="1" max="1" width="2.83203125" style="18" customWidth="1"/>
    <col min="2" max="2" width="20.83203125" style="18" customWidth="1"/>
    <col min="3" max="3" width="23.33203125" style="18" customWidth="1"/>
    <col min="4" max="5" width="25.83203125" style="18" customWidth="1"/>
    <col min="6" max="6" width="10.83203125" style="18" customWidth="1"/>
    <col min="7" max="7" width="18.33203125" style="18" customWidth="1"/>
    <col min="8" max="8" width="25.83203125" style="18" customWidth="1"/>
    <col min="9" max="9" width="2.83203125" style="21" customWidth="1"/>
    <col min="10" max="16384" width="8.83203125" style="18"/>
  </cols>
  <sheetData>
    <row r="1" spans="1:9" ht="19" x14ac:dyDescent="0.2">
      <c r="A1" s="130" t="s">
        <v>113</v>
      </c>
      <c r="B1" s="130"/>
      <c r="C1" s="130"/>
      <c r="D1" s="130"/>
      <c r="E1" s="130"/>
      <c r="F1" s="130"/>
      <c r="G1" s="130"/>
      <c r="H1" s="130"/>
      <c r="I1" s="130"/>
    </row>
    <row r="3" spans="1:9" x14ac:dyDescent="0.2">
      <c r="A3" s="19"/>
      <c r="B3" s="127" t="s">
        <v>111</v>
      </c>
      <c r="C3" s="127"/>
      <c r="D3" s="127"/>
      <c r="E3" s="127"/>
      <c r="F3" s="127"/>
      <c r="G3" s="127"/>
      <c r="H3" s="127"/>
      <c r="I3" s="129"/>
    </row>
    <row r="5" spans="1:9" ht="16" x14ac:dyDescent="0.2">
      <c r="B5" s="18" t="s">
        <v>23</v>
      </c>
      <c r="C5" s="20" t="s">
        <v>56</v>
      </c>
      <c r="D5" s="101" t="s">
        <v>103</v>
      </c>
      <c r="E5" s="101" t="s">
        <v>112</v>
      </c>
      <c r="G5" s="13" t="s">
        <v>103</v>
      </c>
      <c r="H5" s="13" t="s">
        <v>112</v>
      </c>
    </row>
    <row r="6" spans="1:9" ht="16" x14ac:dyDescent="0.2">
      <c r="B6" s="20" t="s">
        <v>24</v>
      </c>
      <c r="C6" s="55">
        <v>46082</v>
      </c>
      <c r="D6" s="99"/>
      <c r="E6" s="100"/>
      <c r="G6" s="27">
        <v>0</v>
      </c>
      <c r="H6" s="27" t="s">
        <v>104</v>
      </c>
    </row>
    <row r="7" spans="1:9" ht="16" x14ac:dyDescent="0.2">
      <c r="B7" s="50" t="s">
        <v>25</v>
      </c>
      <c r="C7" s="55">
        <v>44727</v>
      </c>
      <c r="D7" s="99"/>
      <c r="E7" s="100"/>
      <c r="G7" s="27">
        <v>2</v>
      </c>
      <c r="H7" s="27" t="s">
        <v>105</v>
      </c>
    </row>
    <row r="8" spans="1:9" ht="16" x14ac:dyDescent="0.2">
      <c r="B8" s="50" t="s">
        <v>32</v>
      </c>
      <c r="C8" s="55">
        <v>43110</v>
      </c>
      <c r="D8" s="99"/>
      <c r="E8" s="100"/>
      <c r="G8" s="27">
        <v>5</v>
      </c>
      <c r="H8" s="27" t="s">
        <v>106</v>
      </c>
    </row>
    <row r="9" spans="1:9" ht="16" x14ac:dyDescent="0.2">
      <c r="B9" s="50" t="s">
        <v>31</v>
      </c>
      <c r="C9" s="55">
        <v>44075</v>
      </c>
      <c r="D9" s="99"/>
      <c r="E9" s="100"/>
      <c r="G9" s="27">
        <v>7</v>
      </c>
      <c r="H9" s="27" t="s">
        <v>107</v>
      </c>
    </row>
    <row r="10" spans="1:9" ht="16" x14ac:dyDescent="0.2">
      <c r="B10" s="20" t="s">
        <v>57</v>
      </c>
      <c r="C10" s="55">
        <v>43059</v>
      </c>
      <c r="D10" s="99"/>
      <c r="E10" s="100"/>
      <c r="G10" s="27">
        <v>10</v>
      </c>
      <c r="H10" s="27" t="s">
        <v>108</v>
      </c>
    </row>
    <row r="11" spans="1:9" ht="16" x14ac:dyDescent="0.2">
      <c r="B11" s="20" t="s">
        <v>26</v>
      </c>
      <c r="C11" s="55">
        <v>45748</v>
      </c>
      <c r="D11" s="99"/>
      <c r="E11" s="100"/>
      <c r="G11" s="27">
        <v>15</v>
      </c>
      <c r="H11" s="27" t="s">
        <v>109</v>
      </c>
    </row>
    <row r="12" spans="1:9" ht="16" x14ac:dyDescent="0.2">
      <c r="B12" s="20" t="s">
        <v>27</v>
      </c>
      <c r="C12" s="55">
        <v>44241</v>
      </c>
      <c r="D12" s="99"/>
      <c r="E12" s="100"/>
      <c r="G12" s="27">
        <v>20</v>
      </c>
      <c r="H12" s="27" t="s">
        <v>110</v>
      </c>
    </row>
    <row r="13" spans="1:9" ht="16" x14ac:dyDescent="0.2">
      <c r="B13" s="20" t="s">
        <v>58</v>
      </c>
      <c r="C13" s="55">
        <v>40026</v>
      </c>
      <c r="D13" s="99"/>
      <c r="E13" s="100"/>
    </row>
    <row r="14" spans="1:9" ht="16" x14ac:dyDescent="0.2">
      <c r="B14" s="20" t="s">
        <v>59</v>
      </c>
      <c r="C14" s="55">
        <v>42495</v>
      </c>
      <c r="D14" s="99"/>
      <c r="E14" s="100"/>
    </row>
    <row r="15" spans="1:9" ht="16" x14ac:dyDescent="0.2">
      <c r="B15" s="20" t="s">
        <v>60</v>
      </c>
      <c r="C15" s="55">
        <v>36536</v>
      </c>
      <c r="D15" s="99"/>
      <c r="E15" s="100"/>
    </row>
    <row r="18" spans="2:5" ht="16" x14ac:dyDescent="0.2">
      <c r="B18" s="91" t="s">
        <v>2</v>
      </c>
    </row>
    <row r="19" spans="2:5" hidden="1" outlineLevel="1" x14ac:dyDescent="0.2"/>
    <row r="20" spans="2:5" ht="16" hidden="1" outlineLevel="1" x14ac:dyDescent="0.2">
      <c r="B20" s="18" t="s">
        <v>23</v>
      </c>
      <c r="C20" s="20" t="s">
        <v>56</v>
      </c>
      <c r="D20" s="29" t="s">
        <v>103</v>
      </c>
      <c r="E20" s="29" t="s">
        <v>112</v>
      </c>
    </row>
    <row r="21" spans="2:5" ht="16" hidden="1" outlineLevel="1" x14ac:dyDescent="0.2">
      <c r="B21" s="20" t="s">
        <v>24</v>
      </c>
      <c r="C21" s="55">
        <v>46082</v>
      </c>
      <c r="D21" s="97">
        <f ca="1">DATEDIF(Ancienneté_C[[#This Row],[Date entrée]],TODAY(),"y")</f>
        <v>0</v>
      </c>
      <c r="E21" s="39" t="str">
        <f ca="1">_xlfn.XLOOKUP(Ancienneté_C[[#This Row],[Ancienneté]],Tranche_Ancienneté[Ancienneté],Tranche_Ancienneté[Tranche d''ancienneté],,-1)</f>
        <v>0 à 2 ans</v>
      </c>
    </row>
    <row r="22" spans="2:5" ht="16" hidden="1" outlineLevel="1" x14ac:dyDescent="0.2">
      <c r="B22" s="50" t="s">
        <v>25</v>
      </c>
      <c r="C22" s="55">
        <v>44727</v>
      </c>
      <c r="D22" s="97">
        <f ca="1">DATEDIF(Ancienneté_C[[#This Row],[Date entrée]],TODAY(),"y")</f>
        <v>4</v>
      </c>
      <c r="E22" s="39" t="str">
        <f ca="1">_xlfn.XLOOKUP(Ancienneté_C[[#This Row],[Ancienneté]],Tranche_Ancienneté[Ancienneté],Tranche_Ancienneté[Tranche d''ancienneté],,-1)</f>
        <v>2 à 5 ans</v>
      </c>
    </row>
    <row r="23" spans="2:5" ht="16" hidden="1" outlineLevel="1" x14ac:dyDescent="0.2">
      <c r="B23" s="50" t="s">
        <v>32</v>
      </c>
      <c r="C23" s="55">
        <v>43110</v>
      </c>
      <c r="D23" s="97">
        <f ca="1">DATEDIF(Ancienneté_C[[#This Row],[Date entrée]],TODAY(),"y")</f>
        <v>8</v>
      </c>
      <c r="E23" s="39" t="str">
        <f ca="1">_xlfn.XLOOKUP(Ancienneté_C[[#This Row],[Ancienneté]],Tranche_Ancienneté[Ancienneté],Tranche_Ancienneté[Tranche d''ancienneté],,-1)</f>
        <v>7 à 10 ans</v>
      </c>
    </row>
    <row r="24" spans="2:5" ht="16" hidden="1" outlineLevel="1" x14ac:dyDescent="0.2">
      <c r="B24" s="50" t="s">
        <v>31</v>
      </c>
      <c r="C24" s="55">
        <v>44075</v>
      </c>
      <c r="D24" s="97">
        <f ca="1">DATEDIF(Ancienneté_C[[#This Row],[Date entrée]],TODAY(),"y")</f>
        <v>6</v>
      </c>
      <c r="E24" s="39" t="str">
        <f ca="1">_xlfn.XLOOKUP(Ancienneté_C[[#This Row],[Ancienneté]],Tranche_Ancienneté[Ancienneté],Tranche_Ancienneté[Tranche d''ancienneté],,-1)</f>
        <v>5 à 7 ans</v>
      </c>
    </row>
    <row r="25" spans="2:5" ht="16" hidden="1" outlineLevel="1" x14ac:dyDescent="0.2">
      <c r="B25" s="20" t="s">
        <v>57</v>
      </c>
      <c r="C25" s="55">
        <v>43059</v>
      </c>
      <c r="D25" s="98">
        <f ca="1">DATEDIF(Ancienneté_C[[#This Row],[Date entrée]],TODAY(),"y")</f>
        <v>8</v>
      </c>
      <c r="E25" s="39" t="str">
        <f ca="1">_xlfn.XLOOKUP(Ancienneté_C[[#This Row],[Ancienneté]],Tranche_Ancienneté[Ancienneté],Tranche_Ancienneté[Tranche d''ancienneté],,-1)</f>
        <v>7 à 10 ans</v>
      </c>
    </row>
    <row r="26" spans="2:5" ht="16" hidden="1" outlineLevel="1" x14ac:dyDescent="0.2">
      <c r="B26" s="20" t="s">
        <v>26</v>
      </c>
      <c r="C26" s="55">
        <v>45748</v>
      </c>
      <c r="D26" s="98">
        <f ca="1">DATEDIF(Ancienneté_C[[#This Row],[Date entrée]],TODAY(),"y")</f>
        <v>1</v>
      </c>
      <c r="E26" s="39" t="str">
        <f ca="1">_xlfn.XLOOKUP(Ancienneté_C[[#This Row],[Ancienneté]],Tranche_Ancienneté[Ancienneté],Tranche_Ancienneté[Tranche d''ancienneté],,-1)</f>
        <v>0 à 2 ans</v>
      </c>
    </row>
    <row r="27" spans="2:5" ht="16" hidden="1" outlineLevel="1" x14ac:dyDescent="0.2">
      <c r="B27" s="20" t="s">
        <v>27</v>
      </c>
      <c r="C27" s="55">
        <v>44241</v>
      </c>
      <c r="D27" s="98">
        <f ca="1">DATEDIF(Ancienneté_C[[#This Row],[Date entrée]],TODAY(),"y")</f>
        <v>5</v>
      </c>
      <c r="E27" s="39" t="str">
        <f ca="1">_xlfn.XLOOKUP(Ancienneté_C[[#This Row],[Ancienneté]],Tranche_Ancienneté[Ancienneté],Tranche_Ancienneté[Tranche d''ancienneté],,-1)</f>
        <v>5 à 7 ans</v>
      </c>
    </row>
    <row r="28" spans="2:5" ht="16" hidden="1" outlineLevel="1" x14ac:dyDescent="0.2">
      <c r="B28" s="20" t="s">
        <v>58</v>
      </c>
      <c r="C28" s="55">
        <v>40026</v>
      </c>
      <c r="D28" s="98">
        <f ca="1">DATEDIF(Ancienneté_C[[#This Row],[Date entrée]],TODAY(),"y")</f>
        <v>17</v>
      </c>
      <c r="E28" s="39" t="str">
        <f ca="1">_xlfn.XLOOKUP(Ancienneté_C[[#This Row],[Ancienneté]],Tranche_Ancienneté[Ancienneté],Tranche_Ancienneté[Tranche d''ancienneté],,-1)</f>
        <v>15 à 20 ans</v>
      </c>
    </row>
    <row r="29" spans="2:5" ht="16" hidden="1" outlineLevel="1" x14ac:dyDescent="0.2">
      <c r="B29" s="20" t="s">
        <v>59</v>
      </c>
      <c r="C29" s="55">
        <v>42495</v>
      </c>
      <c r="D29" s="98">
        <f ca="1">DATEDIF(Ancienneté_C[[#This Row],[Date entrée]],TODAY(),"y")</f>
        <v>10</v>
      </c>
      <c r="E29" s="39" t="str">
        <f ca="1">_xlfn.XLOOKUP(Ancienneté_C[[#This Row],[Ancienneté]],Tranche_Ancienneté[Ancienneté],Tranche_Ancienneté[Tranche d''ancienneté],,-1)</f>
        <v>10 à 15 ans</v>
      </c>
    </row>
    <row r="30" spans="2:5" ht="16" hidden="1" outlineLevel="1" x14ac:dyDescent="0.2">
      <c r="B30" s="20" t="s">
        <v>60</v>
      </c>
      <c r="C30" s="55">
        <v>36536</v>
      </c>
      <c r="D30" s="98">
        <f ca="1">DATEDIF(Ancienneté_C[[#This Row],[Date entrée]],TODAY(),"y")</f>
        <v>26</v>
      </c>
      <c r="E30" s="39" t="str">
        <f ca="1">_xlfn.XLOOKUP(Ancienneté_C[[#This Row],[Ancienneté]],Tranche_Ancienneté[Ancienneté],Tranche_Ancienneté[Tranche d''ancienneté],,-1)</f>
        <v>Plus de 20 ans</v>
      </c>
    </row>
    <row r="31" spans="2:5" collapsed="1" x14ac:dyDescent="0.2"/>
    <row r="33" spans="1:9" x14ac:dyDescent="0.2">
      <c r="A33" s="19"/>
      <c r="B33" s="127" t="s">
        <v>119</v>
      </c>
      <c r="C33" s="127"/>
      <c r="D33" s="127"/>
      <c r="E33" s="127"/>
      <c r="F33" s="127"/>
      <c r="G33" s="127"/>
      <c r="H33" s="127"/>
      <c r="I33" s="129"/>
    </row>
    <row r="34" spans="1:9" x14ac:dyDescent="0.2">
      <c r="B34" s="136" t="s">
        <v>117</v>
      </c>
      <c r="C34" s="136"/>
      <c r="D34" s="136"/>
      <c r="E34" s="136"/>
      <c r="F34" s="136"/>
      <c r="G34" s="136"/>
      <c r="H34" s="136"/>
    </row>
    <row r="35" spans="1:9" x14ac:dyDescent="0.2">
      <c r="B35" s="132" t="s">
        <v>116</v>
      </c>
      <c r="C35" s="132"/>
      <c r="D35" s="132"/>
      <c r="E35" s="132"/>
      <c r="F35" s="132"/>
      <c r="G35" s="132"/>
      <c r="H35" s="132"/>
    </row>
    <row r="37" spans="1:9" ht="16" x14ac:dyDescent="0.2">
      <c r="B37" s="20" t="s">
        <v>56</v>
      </c>
      <c r="C37" s="18" t="s">
        <v>114</v>
      </c>
      <c r="D37" s="101" t="s">
        <v>118</v>
      </c>
      <c r="E37" s="29" t="s">
        <v>2</v>
      </c>
    </row>
    <row r="38" spans="1:9" x14ac:dyDescent="0.2">
      <c r="B38" s="55">
        <v>46024</v>
      </c>
      <c r="C38" s="102">
        <v>1</v>
      </c>
      <c r="D38" s="104"/>
      <c r="E38" s="103">
        <f>EDATE(PériodeEssaiMois[[#This Row],[Date entrée]],PériodeEssaiMois[[#This Row],[Durée PE en mois]])-1</f>
        <v>46054</v>
      </c>
    </row>
    <row r="39" spans="1:9" x14ac:dyDescent="0.2">
      <c r="B39" s="55">
        <v>46083</v>
      </c>
      <c r="C39" s="102">
        <v>2</v>
      </c>
      <c r="D39" s="104"/>
      <c r="E39" s="103">
        <f>EDATE(PériodeEssaiMois[[#This Row],[Date entrée]],PériodeEssaiMois[[#This Row],[Durée PE en mois]])-1</f>
        <v>46143</v>
      </c>
    </row>
    <row r="40" spans="1:9" x14ac:dyDescent="0.2">
      <c r="B40" s="55">
        <v>46251</v>
      </c>
      <c r="C40" s="102">
        <v>3</v>
      </c>
      <c r="D40" s="104"/>
      <c r="E40" s="103">
        <f>EDATE(PériodeEssaiMois[[#This Row],[Date entrée]],PériodeEssaiMois[[#This Row],[Durée PE en mois]])-1</f>
        <v>46342</v>
      </c>
    </row>
    <row r="41" spans="1:9" x14ac:dyDescent="0.2">
      <c r="B41" s="55">
        <v>46272</v>
      </c>
      <c r="C41" s="102">
        <v>4</v>
      </c>
      <c r="D41" s="104"/>
      <c r="E41" s="103">
        <f>EDATE(PériodeEssaiMois[[#This Row],[Date entrée]],PériodeEssaiMois[[#This Row],[Durée PE en mois]])-1</f>
        <v>46393</v>
      </c>
    </row>
    <row r="44" spans="1:9" x14ac:dyDescent="0.2">
      <c r="A44" s="19"/>
      <c r="B44" s="127" t="s">
        <v>120</v>
      </c>
      <c r="C44" s="127"/>
      <c r="D44" s="127"/>
      <c r="E44" s="127"/>
      <c r="F44" s="127"/>
      <c r="G44" s="127"/>
      <c r="H44" s="127"/>
      <c r="I44" s="129"/>
    </row>
    <row r="45" spans="1:9" x14ac:dyDescent="0.2">
      <c r="B45" s="136" t="s">
        <v>117</v>
      </c>
      <c r="C45" s="136"/>
      <c r="D45" s="136"/>
      <c r="E45" s="136"/>
      <c r="F45" s="136"/>
      <c r="G45" s="136"/>
      <c r="H45" s="136"/>
    </row>
    <row r="46" spans="1:9" x14ac:dyDescent="0.2">
      <c r="B46" s="132" t="s">
        <v>116</v>
      </c>
      <c r="C46" s="132"/>
      <c r="D46" s="132"/>
      <c r="E46" s="132"/>
      <c r="F46" s="132"/>
      <c r="G46" s="132"/>
      <c r="H46" s="132"/>
    </row>
    <row r="48" spans="1:9" ht="16" x14ac:dyDescent="0.2">
      <c r="B48" s="20" t="s">
        <v>56</v>
      </c>
      <c r="C48" s="18" t="s">
        <v>115</v>
      </c>
      <c r="D48" s="101" t="s">
        <v>118</v>
      </c>
      <c r="E48" s="29" t="s">
        <v>2</v>
      </c>
    </row>
    <row r="49" spans="2:5" x14ac:dyDescent="0.2">
      <c r="B49" s="55">
        <v>46024</v>
      </c>
      <c r="C49" s="102">
        <v>7</v>
      </c>
      <c r="D49" s="104"/>
      <c r="E49" s="103">
        <f>PériodeEssaiJours[[#This Row],[Date entrée]]+PériodeEssaiJours[[#This Row],[Durée PE en jours]]-1</f>
        <v>46030</v>
      </c>
    </row>
    <row r="50" spans="2:5" x14ac:dyDescent="0.2">
      <c r="B50" s="55">
        <v>46083</v>
      </c>
      <c r="C50" s="102">
        <v>14</v>
      </c>
      <c r="D50" s="104"/>
      <c r="E50" s="103">
        <f>PériodeEssaiJours[[#This Row],[Date entrée]]+PériodeEssaiJours[[#This Row],[Durée PE en jours]]-1</f>
        <v>46096</v>
      </c>
    </row>
    <row r="51" spans="2:5" x14ac:dyDescent="0.2">
      <c r="B51" s="55">
        <v>46251</v>
      </c>
      <c r="C51" s="102">
        <v>30</v>
      </c>
      <c r="D51" s="104"/>
      <c r="E51" s="103">
        <f>PériodeEssaiJours[[#This Row],[Date entrée]]+PériodeEssaiJours[[#This Row],[Durée PE en jours]]-1</f>
        <v>46280</v>
      </c>
    </row>
    <row r="52" spans="2:5" x14ac:dyDescent="0.2">
      <c r="B52" s="55">
        <v>46272</v>
      </c>
      <c r="C52" s="102">
        <v>60</v>
      </c>
      <c r="D52" s="104"/>
      <c r="E52" s="103">
        <f>PériodeEssaiJours[[#This Row],[Date entrée]]+PériodeEssaiJours[[#This Row],[Durée PE en jours]]-1</f>
        <v>46331</v>
      </c>
    </row>
  </sheetData>
  <mergeCells count="8">
    <mergeCell ref="B46:H46"/>
    <mergeCell ref="B34:H34"/>
    <mergeCell ref="B35:H35"/>
    <mergeCell ref="A1:I1"/>
    <mergeCell ref="B3:I3"/>
    <mergeCell ref="B33:I33"/>
    <mergeCell ref="B44:I44"/>
    <mergeCell ref="B45:H45"/>
  </mergeCells>
  <pageMargins left="0.75" right="0.75" top="1" bottom="1" header="0.5" footer="0.5"/>
  <pageSetup paperSize="9" orientation="portrait" horizontalDpi="0" verticalDpi="0"/>
  <tableParts count="5">
    <tablePart r:id="rId1"/>
    <tablePart r:id="rId2"/>
    <tablePart r:id="rId3"/>
    <tablePart r:id="rId4"/>
    <tablePart r:id="rId5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A2DFD4-DCB8-7E46-BCAC-1FABDBDBA7C0}">
  <sheetPr>
    <tabColor theme="8" tint="0.79998168889431442"/>
  </sheetPr>
  <dimension ref="A1:L133"/>
  <sheetViews>
    <sheetView showGridLines="0" workbookViewId="0">
      <pane ySplit="1" topLeftCell="A2" activePane="bottomLeft" state="frozen"/>
      <selection pane="bottomLeft" activeCell="C13" sqref="C13"/>
    </sheetView>
  </sheetViews>
  <sheetFormatPr baseColWidth="10" defaultColWidth="8.83203125" defaultRowHeight="15" outlineLevelRow="1" x14ac:dyDescent="0.2"/>
  <cols>
    <col min="1" max="1" width="2.83203125" style="67" customWidth="1"/>
    <col min="2" max="2" width="20.83203125" style="67" customWidth="1"/>
    <col min="3" max="4" width="23.33203125" style="67" customWidth="1"/>
    <col min="5" max="6" width="20.83203125" style="67" customWidth="1"/>
    <col min="7" max="7" width="25.83203125" style="67" customWidth="1"/>
    <col min="8" max="8" width="20.83203125" style="67" customWidth="1"/>
    <col min="9" max="9" width="2.83203125" style="70" customWidth="1"/>
    <col min="10" max="10" width="2.83203125" style="67" customWidth="1"/>
    <col min="11" max="12" width="20.83203125" style="67" customWidth="1"/>
    <col min="13" max="16384" width="8.83203125" style="67"/>
  </cols>
  <sheetData>
    <row r="1" spans="1:9" ht="19" x14ac:dyDescent="0.2">
      <c r="A1" s="138" t="s">
        <v>80</v>
      </c>
      <c r="B1" s="138"/>
      <c r="C1" s="138"/>
      <c r="D1" s="138"/>
      <c r="E1" s="138"/>
      <c r="F1" s="138"/>
      <c r="G1" s="138"/>
      <c r="H1" s="138"/>
      <c r="I1" s="138"/>
    </row>
    <row r="3" spans="1:9" x14ac:dyDescent="0.2">
      <c r="A3" s="68"/>
      <c r="B3" s="139" t="s">
        <v>61</v>
      </c>
      <c r="C3" s="139"/>
      <c r="D3" s="139"/>
      <c r="E3" s="139"/>
      <c r="F3" s="139"/>
      <c r="G3" s="139"/>
      <c r="H3" s="139"/>
      <c r="I3" s="140"/>
    </row>
    <row r="4" spans="1:9" x14ac:dyDescent="0.2">
      <c r="B4" s="136" t="s">
        <v>76</v>
      </c>
      <c r="C4" s="136"/>
      <c r="D4" s="136"/>
      <c r="E4" s="136"/>
      <c r="F4" s="136"/>
      <c r="G4" s="136"/>
      <c r="H4" s="136"/>
    </row>
    <row r="5" spans="1:9" x14ac:dyDescent="0.2">
      <c r="B5" s="132" t="s">
        <v>77</v>
      </c>
      <c r="C5" s="132"/>
      <c r="D5" s="132"/>
      <c r="E5" s="132"/>
      <c r="F5" s="132"/>
      <c r="G5" s="132"/>
      <c r="H5" s="132"/>
    </row>
    <row r="7" spans="1:9" x14ac:dyDescent="0.2">
      <c r="B7" s="71" t="s">
        <v>75</v>
      </c>
      <c r="C7" s="71" t="s">
        <v>73</v>
      </c>
      <c r="E7" s="69"/>
      <c r="F7" s="69"/>
      <c r="H7" s="69"/>
    </row>
    <row r="8" spans="1:9" ht="16" x14ac:dyDescent="0.2">
      <c r="B8" s="56" t="s">
        <v>68</v>
      </c>
      <c r="C8" s="72">
        <v>0.29166666666666669</v>
      </c>
      <c r="E8" s="69"/>
      <c r="F8" s="69"/>
      <c r="H8" s="69"/>
    </row>
    <row r="9" spans="1:9" ht="16" x14ac:dyDescent="0.2">
      <c r="B9" s="56" t="s">
        <v>69</v>
      </c>
      <c r="C9" s="72">
        <v>0.29166666666666669</v>
      </c>
      <c r="E9" s="69"/>
      <c r="F9" s="69"/>
      <c r="H9" s="69"/>
    </row>
    <row r="10" spans="1:9" ht="16" x14ac:dyDescent="0.2">
      <c r="B10" s="56" t="s">
        <v>70</v>
      </c>
      <c r="C10" s="72">
        <v>0.29166666666666669</v>
      </c>
      <c r="E10" s="69"/>
      <c r="F10" s="69"/>
      <c r="H10" s="69"/>
    </row>
    <row r="11" spans="1:9" ht="16" x14ac:dyDescent="0.2">
      <c r="B11" s="56" t="s">
        <v>71</v>
      </c>
      <c r="C11" s="72">
        <v>0.29166666666666669</v>
      </c>
      <c r="E11" s="69"/>
      <c r="F11" s="69"/>
      <c r="H11" s="69"/>
    </row>
    <row r="12" spans="1:9" ht="16" x14ac:dyDescent="0.2">
      <c r="B12" s="56" t="s">
        <v>72</v>
      </c>
      <c r="C12" s="72">
        <v>0.29166666666666669</v>
      </c>
      <c r="E12" s="69"/>
      <c r="F12" s="69"/>
      <c r="H12" s="69"/>
    </row>
    <row r="13" spans="1:9" ht="16" x14ac:dyDescent="0.2">
      <c r="B13" s="57" t="s">
        <v>74</v>
      </c>
      <c r="C13" s="73"/>
      <c r="E13" s="69"/>
      <c r="F13" s="69"/>
      <c r="H13" s="69"/>
    </row>
    <row r="14" spans="1:9" ht="16" x14ac:dyDescent="0.2">
      <c r="B14" s="56" t="s">
        <v>78</v>
      </c>
      <c r="C14" s="59">
        <v>30</v>
      </c>
      <c r="E14" s="69"/>
      <c r="F14" s="69"/>
      <c r="H14" s="69"/>
    </row>
    <row r="15" spans="1:9" ht="16" x14ac:dyDescent="0.2">
      <c r="B15" s="57" t="s">
        <v>79</v>
      </c>
      <c r="C15" s="61"/>
      <c r="E15" s="69"/>
      <c r="F15" s="69"/>
      <c r="H15" s="69"/>
    </row>
    <row r="16" spans="1:9" x14ac:dyDescent="0.2">
      <c r="B16" s="69"/>
      <c r="C16" s="69"/>
      <c r="D16" s="69"/>
      <c r="E16" s="69"/>
      <c r="F16" s="69"/>
      <c r="G16" s="69"/>
      <c r="H16" s="69"/>
    </row>
    <row r="17" spans="1:9" x14ac:dyDescent="0.2">
      <c r="B17" s="69"/>
      <c r="C17" s="69"/>
      <c r="D17" s="69"/>
      <c r="E17" s="69"/>
      <c r="F17" s="69"/>
      <c r="G17" s="69"/>
      <c r="H17" s="69"/>
    </row>
    <row r="18" spans="1:9" ht="16" x14ac:dyDescent="0.2">
      <c r="B18" s="91" t="s">
        <v>2</v>
      </c>
      <c r="C18" s="69"/>
      <c r="D18" s="69"/>
      <c r="E18" s="69"/>
      <c r="F18" s="69"/>
      <c r="G18" s="69"/>
      <c r="H18" s="69"/>
    </row>
    <row r="19" spans="1:9" hidden="1" outlineLevel="1" x14ac:dyDescent="0.2">
      <c r="B19" s="69"/>
      <c r="C19" s="69"/>
      <c r="D19" s="69"/>
      <c r="E19" s="69"/>
      <c r="F19" s="69"/>
      <c r="G19" s="69"/>
      <c r="H19" s="69"/>
    </row>
    <row r="20" spans="1:9" hidden="1" outlineLevel="1" x14ac:dyDescent="0.2">
      <c r="B20" s="71" t="s">
        <v>75</v>
      </c>
      <c r="C20" s="71" t="s">
        <v>73</v>
      </c>
      <c r="D20" s="69"/>
      <c r="E20" s="69"/>
      <c r="F20" s="69"/>
      <c r="G20" s="69"/>
      <c r="H20" s="69"/>
    </row>
    <row r="21" spans="1:9" ht="16" hidden="1" outlineLevel="1" x14ac:dyDescent="0.2">
      <c r="B21" s="56" t="s">
        <v>68</v>
      </c>
      <c r="C21" s="72">
        <v>0.29166666666666669</v>
      </c>
      <c r="D21" s="69"/>
      <c r="E21" s="69"/>
      <c r="F21" s="69"/>
      <c r="G21" s="69"/>
      <c r="H21" s="69"/>
    </row>
    <row r="22" spans="1:9" ht="16" hidden="1" outlineLevel="1" x14ac:dyDescent="0.2">
      <c r="B22" s="56" t="s">
        <v>69</v>
      </c>
      <c r="C22" s="72">
        <v>0.29166666666666669</v>
      </c>
      <c r="D22" s="69"/>
      <c r="E22" s="69"/>
      <c r="F22" s="69"/>
      <c r="G22" s="69"/>
      <c r="H22" s="69"/>
    </row>
    <row r="23" spans="1:9" ht="16" hidden="1" outlineLevel="1" x14ac:dyDescent="0.2">
      <c r="B23" s="56" t="s">
        <v>70</v>
      </c>
      <c r="C23" s="72">
        <v>0.29166666666666669</v>
      </c>
      <c r="D23" s="69"/>
      <c r="E23" s="69"/>
      <c r="F23" s="69"/>
      <c r="G23" s="69"/>
      <c r="H23" s="69"/>
    </row>
    <row r="24" spans="1:9" ht="16" hidden="1" outlineLevel="1" x14ac:dyDescent="0.2">
      <c r="B24" s="56" t="s">
        <v>71</v>
      </c>
      <c r="C24" s="72">
        <v>0.29166666666666669</v>
      </c>
      <c r="D24" s="69"/>
      <c r="E24" s="69"/>
      <c r="F24" s="69"/>
      <c r="G24" s="69"/>
      <c r="H24" s="69"/>
    </row>
    <row r="25" spans="1:9" ht="16" hidden="1" outlineLevel="1" x14ac:dyDescent="0.2">
      <c r="B25" s="56" t="s">
        <v>72</v>
      </c>
      <c r="C25" s="72">
        <v>0.29166666666666669</v>
      </c>
      <c r="D25" s="69"/>
      <c r="E25" s="69"/>
      <c r="F25" s="69"/>
      <c r="G25" s="69"/>
      <c r="H25" s="69"/>
    </row>
    <row r="26" spans="1:9" ht="16" hidden="1" outlineLevel="1" x14ac:dyDescent="0.2">
      <c r="B26" s="62" t="s">
        <v>74</v>
      </c>
      <c r="C26" s="58">
        <f>SUM(C21:C25)</f>
        <v>1.4583333333333335</v>
      </c>
      <c r="D26" s="69"/>
      <c r="E26" s="69"/>
      <c r="F26" s="69"/>
      <c r="G26" s="69"/>
      <c r="H26" s="69"/>
    </row>
    <row r="27" spans="1:9" ht="16" hidden="1" outlineLevel="1" x14ac:dyDescent="0.2">
      <c r="B27" s="56" t="s">
        <v>78</v>
      </c>
      <c r="C27" s="59">
        <v>30</v>
      </c>
      <c r="D27" s="69"/>
      <c r="E27" s="69"/>
      <c r="F27" s="69"/>
      <c r="G27" s="69"/>
      <c r="H27" s="69"/>
    </row>
    <row r="28" spans="1:9" ht="16" hidden="1" outlineLevel="1" x14ac:dyDescent="0.2">
      <c r="B28" s="62" t="s">
        <v>79</v>
      </c>
      <c r="C28" s="60">
        <f>C26*24*C27</f>
        <v>1050</v>
      </c>
      <c r="D28" s="69"/>
      <c r="E28" s="69"/>
      <c r="F28" s="69"/>
      <c r="G28" s="69"/>
      <c r="H28" s="69"/>
    </row>
    <row r="29" spans="1:9" collapsed="1" x14ac:dyDescent="0.2">
      <c r="B29" s="69"/>
      <c r="C29" s="69"/>
      <c r="D29" s="69"/>
      <c r="E29" s="69"/>
      <c r="F29" s="69"/>
      <c r="G29" s="69"/>
      <c r="H29" s="69"/>
    </row>
    <row r="30" spans="1:9" x14ac:dyDescent="0.2">
      <c r="B30" s="69"/>
      <c r="C30" s="69"/>
      <c r="D30" s="69"/>
      <c r="E30" s="69"/>
      <c r="F30" s="69"/>
      <c r="G30" s="69"/>
      <c r="H30" s="69"/>
    </row>
    <row r="31" spans="1:9" x14ac:dyDescent="0.2">
      <c r="A31" s="68"/>
      <c r="B31" s="139" t="s">
        <v>127</v>
      </c>
      <c r="C31" s="141"/>
      <c r="D31" s="141"/>
      <c r="E31" s="141"/>
      <c r="F31" s="141"/>
      <c r="G31" s="141"/>
      <c r="H31" s="141"/>
      <c r="I31" s="140"/>
    </row>
    <row r="32" spans="1:9" ht="15" customHeight="1" x14ac:dyDescent="0.2">
      <c r="B32" s="136" t="s">
        <v>67</v>
      </c>
      <c r="C32" s="136"/>
      <c r="D32" s="136"/>
      <c r="E32" s="136"/>
      <c r="F32" s="136"/>
      <c r="G32" s="136"/>
      <c r="H32" s="136"/>
    </row>
    <row r="34" spans="2:12" x14ac:dyDescent="0.2">
      <c r="B34" s="69" t="s">
        <v>62</v>
      </c>
      <c r="C34" s="69" t="s">
        <v>81</v>
      </c>
      <c r="D34" s="69" t="s">
        <v>63</v>
      </c>
    </row>
    <row r="35" spans="2:12" x14ac:dyDescent="0.2">
      <c r="B35" s="14" t="s">
        <v>24</v>
      </c>
      <c r="C35" s="65">
        <v>1.4583333333333333</v>
      </c>
      <c r="D35" s="66">
        <v>25</v>
      </c>
    </row>
    <row r="36" spans="2:12" x14ac:dyDescent="0.2">
      <c r="B36" s="14" t="s">
        <v>25</v>
      </c>
      <c r="C36" s="65">
        <v>1.4583333333333333</v>
      </c>
      <c r="D36" s="66">
        <v>26</v>
      </c>
    </row>
    <row r="37" spans="2:12" x14ac:dyDescent="0.2">
      <c r="B37" s="14" t="s">
        <v>32</v>
      </c>
      <c r="C37" s="65">
        <v>1.4583333333333333</v>
      </c>
      <c r="D37" s="66">
        <v>30</v>
      </c>
    </row>
    <row r="38" spans="2:12" x14ac:dyDescent="0.2">
      <c r="B38" s="14" t="s">
        <v>31</v>
      </c>
      <c r="C38" s="65">
        <v>1.4583333333333333</v>
      </c>
      <c r="D38" s="66">
        <v>22</v>
      </c>
    </row>
    <row r="39" spans="2:12" x14ac:dyDescent="0.2">
      <c r="B39" s="14" t="s">
        <v>57</v>
      </c>
      <c r="C39" s="65">
        <v>1.4583333333333333</v>
      </c>
      <c r="D39" s="66">
        <v>23</v>
      </c>
    </row>
    <row r="40" spans="2:12" x14ac:dyDescent="0.2">
      <c r="B40" s="14" t="s">
        <v>26</v>
      </c>
      <c r="C40" s="65">
        <v>1.4583333333333333</v>
      </c>
      <c r="D40" s="66">
        <v>25</v>
      </c>
    </row>
    <row r="41" spans="2:12" x14ac:dyDescent="0.2">
      <c r="B41" s="14" t="s">
        <v>27</v>
      </c>
      <c r="C41" s="65">
        <v>1.4583333333333333</v>
      </c>
      <c r="D41" s="66">
        <v>27</v>
      </c>
    </row>
    <row r="42" spans="2:12" x14ac:dyDescent="0.2">
      <c r="B42" s="14" t="s">
        <v>58</v>
      </c>
      <c r="C42" s="65">
        <v>1.4583333333333333</v>
      </c>
      <c r="D42" s="66">
        <v>30</v>
      </c>
    </row>
    <row r="43" spans="2:12" x14ac:dyDescent="0.2">
      <c r="B43" s="14" t="s">
        <v>59</v>
      </c>
      <c r="C43" s="65">
        <v>1.4583333333333333</v>
      </c>
      <c r="D43" s="66">
        <v>29</v>
      </c>
    </row>
    <row r="44" spans="2:12" x14ac:dyDescent="0.2">
      <c r="B44" s="14" t="s">
        <v>60</v>
      </c>
      <c r="C44" s="65">
        <v>1.4583333333333333</v>
      </c>
      <c r="D44" s="66">
        <v>21</v>
      </c>
    </row>
    <row r="46" spans="2:12" ht="16" x14ac:dyDescent="0.2">
      <c r="K46" s="95" t="s">
        <v>87</v>
      </c>
    </row>
    <row r="47" spans="2:12" ht="16" x14ac:dyDescent="0.2">
      <c r="B47" s="67" t="s">
        <v>62</v>
      </c>
      <c r="C47" s="67" t="s">
        <v>64</v>
      </c>
      <c r="D47" s="67" t="s">
        <v>73</v>
      </c>
      <c r="E47" s="67" t="s">
        <v>81</v>
      </c>
      <c r="F47" s="67" t="s">
        <v>66</v>
      </c>
      <c r="G47" s="67" t="s">
        <v>63</v>
      </c>
      <c r="H47" s="67" t="s">
        <v>65</v>
      </c>
    </row>
    <row r="48" spans="2:12" x14ac:dyDescent="0.2">
      <c r="B48" s="14" t="s">
        <v>24</v>
      </c>
      <c r="C48" s="17">
        <v>46027</v>
      </c>
      <c r="D48" s="65">
        <v>1.53125</v>
      </c>
      <c r="E48" s="75"/>
      <c r="F48" s="75"/>
      <c r="G48" s="64"/>
      <c r="H48" s="64"/>
      <c r="K48" s="81"/>
      <c r="L48" s="81"/>
    </row>
    <row r="49" spans="2:12" x14ac:dyDescent="0.2">
      <c r="B49" s="14" t="s">
        <v>25</v>
      </c>
      <c r="C49" s="17">
        <v>46027</v>
      </c>
      <c r="D49" s="65">
        <v>1.46875</v>
      </c>
      <c r="E49" s="75"/>
      <c r="F49" s="75"/>
      <c r="G49" s="64"/>
      <c r="H49" s="64"/>
      <c r="K49" s="81"/>
      <c r="L49" s="81"/>
    </row>
    <row r="50" spans="2:12" x14ac:dyDescent="0.2">
      <c r="B50" s="14" t="s">
        <v>32</v>
      </c>
      <c r="C50" s="17">
        <v>46027</v>
      </c>
      <c r="D50" s="65">
        <v>1.6354166666666667</v>
      </c>
      <c r="E50" s="75"/>
      <c r="F50" s="75"/>
      <c r="G50" s="64"/>
      <c r="H50" s="64"/>
      <c r="K50" s="81"/>
      <c r="L50" s="81"/>
    </row>
    <row r="51" spans="2:12" x14ac:dyDescent="0.2">
      <c r="B51" s="14" t="s">
        <v>31</v>
      </c>
      <c r="C51" s="17">
        <v>46027</v>
      </c>
      <c r="D51" s="65">
        <v>1.6145833333333333</v>
      </c>
      <c r="E51" s="75"/>
      <c r="F51" s="75"/>
      <c r="G51" s="64"/>
      <c r="H51" s="64"/>
      <c r="K51" s="81"/>
      <c r="L51" s="81"/>
    </row>
    <row r="52" spans="2:12" x14ac:dyDescent="0.2">
      <c r="B52" s="14" t="s">
        <v>57</v>
      </c>
      <c r="C52" s="17">
        <v>46027</v>
      </c>
      <c r="D52" s="65">
        <v>1.6041666666666667</v>
      </c>
      <c r="E52" s="75"/>
      <c r="F52" s="75"/>
      <c r="G52" s="64"/>
      <c r="H52" s="64"/>
      <c r="K52" s="81"/>
      <c r="L52" s="81"/>
    </row>
    <row r="53" spans="2:12" x14ac:dyDescent="0.2">
      <c r="B53" s="14" t="s">
        <v>26</v>
      </c>
      <c r="C53" s="17">
        <v>46027</v>
      </c>
      <c r="D53" s="65">
        <v>1.5416666666666667</v>
      </c>
      <c r="E53" s="75"/>
      <c r="F53" s="75"/>
      <c r="G53" s="64"/>
      <c r="H53" s="64"/>
      <c r="K53" s="81"/>
      <c r="L53" s="81"/>
    </row>
    <row r="54" spans="2:12" x14ac:dyDescent="0.2">
      <c r="B54" s="14" t="s">
        <v>27</v>
      </c>
      <c r="C54" s="17">
        <v>46027</v>
      </c>
      <c r="D54" s="65">
        <v>1.5208333333333333</v>
      </c>
      <c r="E54" s="75"/>
      <c r="F54" s="75"/>
      <c r="G54" s="64"/>
      <c r="H54" s="64"/>
      <c r="K54" s="81"/>
      <c r="L54" s="81"/>
    </row>
    <row r="55" spans="2:12" x14ac:dyDescent="0.2">
      <c r="B55" s="14" t="s">
        <v>58</v>
      </c>
      <c r="C55" s="17">
        <v>46027</v>
      </c>
      <c r="D55" s="65">
        <v>1.5104166666666667</v>
      </c>
      <c r="E55" s="75"/>
      <c r="F55" s="75"/>
      <c r="G55" s="64"/>
      <c r="H55" s="64"/>
      <c r="K55" s="81"/>
      <c r="L55" s="81"/>
    </row>
    <row r="56" spans="2:12" x14ac:dyDescent="0.2">
      <c r="B56" s="14" t="s">
        <v>59</v>
      </c>
      <c r="C56" s="17">
        <v>46027</v>
      </c>
      <c r="D56" s="65">
        <v>1.7395833333333333</v>
      </c>
      <c r="E56" s="75"/>
      <c r="F56" s="75"/>
      <c r="G56" s="64"/>
      <c r="H56" s="64"/>
      <c r="K56" s="81"/>
      <c r="L56" s="81"/>
    </row>
    <row r="57" spans="2:12" x14ac:dyDescent="0.2">
      <c r="B57" s="14" t="s">
        <v>60</v>
      </c>
      <c r="C57" s="17">
        <v>46027</v>
      </c>
      <c r="D57" s="65">
        <v>1.4791666666666667</v>
      </c>
      <c r="E57" s="75"/>
      <c r="F57" s="75"/>
      <c r="G57" s="64"/>
      <c r="H57" s="64"/>
      <c r="K57" s="81"/>
      <c r="L57" s="81"/>
    </row>
    <row r="58" spans="2:12" x14ac:dyDescent="0.2">
      <c r="B58" s="14" t="s">
        <v>24</v>
      </c>
      <c r="C58" s="17">
        <v>46034</v>
      </c>
      <c r="D58" s="65">
        <v>1.46875</v>
      </c>
      <c r="E58" s="75"/>
      <c r="F58" s="75"/>
      <c r="G58" s="64"/>
      <c r="H58" s="64"/>
      <c r="K58" s="81"/>
      <c r="L58" s="81"/>
    </row>
    <row r="59" spans="2:12" x14ac:dyDescent="0.2">
      <c r="B59" s="14" t="s">
        <v>25</v>
      </c>
      <c r="C59" s="17">
        <v>46034</v>
      </c>
      <c r="D59" s="65">
        <v>1.5104166666666667</v>
      </c>
      <c r="E59" s="75"/>
      <c r="F59" s="75"/>
      <c r="G59" s="64"/>
      <c r="H59" s="64"/>
      <c r="K59" s="81"/>
      <c r="L59" s="81"/>
    </row>
    <row r="60" spans="2:12" x14ac:dyDescent="0.2">
      <c r="B60" s="14" t="s">
        <v>32</v>
      </c>
      <c r="C60" s="17">
        <v>46034</v>
      </c>
      <c r="D60" s="65">
        <v>1.59375</v>
      </c>
      <c r="E60" s="75"/>
      <c r="F60" s="75"/>
      <c r="G60" s="64"/>
      <c r="H60" s="64"/>
      <c r="K60" s="81"/>
      <c r="L60" s="81"/>
    </row>
    <row r="61" spans="2:12" x14ac:dyDescent="0.2">
      <c r="B61" s="14" t="s">
        <v>31</v>
      </c>
      <c r="C61" s="17">
        <v>46034</v>
      </c>
      <c r="D61" s="65">
        <v>1.6041666666666667</v>
      </c>
      <c r="E61" s="75"/>
      <c r="F61" s="75"/>
      <c r="G61" s="64"/>
      <c r="H61" s="64"/>
    </row>
    <row r="62" spans="2:12" x14ac:dyDescent="0.2">
      <c r="B62" s="14" t="s">
        <v>57</v>
      </c>
      <c r="C62" s="17">
        <v>46034</v>
      </c>
      <c r="D62" s="65">
        <v>1.7916666666666667</v>
      </c>
      <c r="E62" s="75"/>
      <c r="F62" s="75"/>
      <c r="G62" s="64"/>
      <c r="H62" s="64"/>
    </row>
    <row r="63" spans="2:12" x14ac:dyDescent="0.2">
      <c r="B63" s="14" t="s">
        <v>26</v>
      </c>
      <c r="C63" s="17">
        <v>46034</v>
      </c>
      <c r="D63" s="65">
        <v>1.46875</v>
      </c>
      <c r="E63" s="75"/>
      <c r="F63" s="75"/>
      <c r="G63" s="64"/>
      <c r="H63" s="64"/>
    </row>
    <row r="64" spans="2:12" x14ac:dyDescent="0.2">
      <c r="B64" s="14" t="s">
        <v>27</v>
      </c>
      <c r="C64" s="17">
        <v>46034</v>
      </c>
      <c r="D64" s="65">
        <v>1.5833333333333333</v>
      </c>
      <c r="E64" s="75"/>
      <c r="F64" s="75"/>
      <c r="G64" s="64"/>
      <c r="H64" s="64"/>
    </row>
    <row r="65" spans="2:8" x14ac:dyDescent="0.2">
      <c r="B65" s="14" t="s">
        <v>58</v>
      </c>
      <c r="C65" s="17">
        <v>46034</v>
      </c>
      <c r="D65" s="65">
        <v>1.7291666666666667</v>
      </c>
      <c r="E65" s="75"/>
      <c r="F65" s="75"/>
      <c r="G65" s="64"/>
      <c r="H65" s="64"/>
    </row>
    <row r="66" spans="2:8" x14ac:dyDescent="0.2">
      <c r="B66" s="14" t="s">
        <v>59</v>
      </c>
      <c r="C66" s="17">
        <v>46034</v>
      </c>
      <c r="D66" s="65">
        <v>1.6041666666666667</v>
      </c>
      <c r="E66" s="75"/>
      <c r="F66" s="75"/>
      <c r="G66" s="64"/>
      <c r="H66" s="64"/>
    </row>
    <row r="67" spans="2:8" x14ac:dyDescent="0.2">
      <c r="B67" s="14" t="s">
        <v>60</v>
      </c>
      <c r="C67" s="17">
        <v>46034</v>
      </c>
      <c r="D67" s="65">
        <v>1.75</v>
      </c>
      <c r="E67" s="75"/>
      <c r="F67" s="75"/>
      <c r="G67" s="64"/>
      <c r="H67" s="64"/>
    </row>
    <row r="68" spans="2:8" x14ac:dyDescent="0.2">
      <c r="B68" s="14" t="s">
        <v>24</v>
      </c>
      <c r="C68" s="17">
        <v>46041</v>
      </c>
      <c r="D68" s="65">
        <v>1.6354166666666667</v>
      </c>
      <c r="E68" s="75"/>
      <c r="F68" s="75"/>
      <c r="G68" s="64"/>
      <c r="H68" s="64"/>
    </row>
    <row r="69" spans="2:8" x14ac:dyDescent="0.2">
      <c r="B69" s="14" t="s">
        <v>25</v>
      </c>
      <c r="C69" s="17">
        <v>46041</v>
      </c>
      <c r="D69" s="65">
        <v>1.4583333333333333</v>
      </c>
      <c r="E69" s="75"/>
      <c r="F69" s="75"/>
      <c r="G69" s="64"/>
      <c r="H69" s="64"/>
    </row>
    <row r="70" spans="2:8" x14ac:dyDescent="0.2">
      <c r="B70" s="14" t="s">
        <v>32</v>
      </c>
      <c r="C70" s="17">
        <v>46041</v>
      </c>
      <c r="D70" s="65">
        <v>1.5625</v>
      </c>
      <c r="E70" s="75"/>
      <c r="F70" s="75"/>
      <c r="G70" s="64"/>
      <c r="H70" s="64"/>
    </row>
    <row r="71" spans="2:8" x14ac:dyDescent="0.2">
      <c r="B71" s="14" t="s">
        <v>31</v>
      </c>
      <c r="C71" s="17">
        <v>46041</v>
      </c>
      <c r="D71" s="65">
        <v>1.7395833333333333</v>
      </c>
      <c r="E71" s="75"/>
      <c r="F71" s="75"/>
      <c r="G71" s="64"/>
      <c r="H71" s="64"/>
    </row>
    <row r="72" spans="2:8" x14ac:dyDescent="0.2">
      <c r="B72" s="14" t="s">
        <v>57</v>
      </c>
      <c r="C72" s="17">
        <v>46041</v>
      </c>
      <c r="D72" s="65">
        <v>1.6770833333333333</v>
      </c>
      <c r="E72" s="75"/>
      <c r="F72" s="75"/>
      <c r="G72" s="64"/>
      <c r="H72" s="64"/>
    </row>
    <row r="73" spans="2:8" x14ac:dyDescent="0.2">
      <c r="B73" s="14" t="s">
        <v>26</v>
      </c>
      <c r="C73" s="17">
        <v>46041</v>
      </c>
      <c r="D73" s="65">
        <v>1.6354166666666667</v>
      </c>
      <c r="E73" s="75"/>
      <c r="F73" s="75"/>
      <c r="G73" s="64"/>
      <c r="H73" s="64"/>
    </row>
    <row r="74" spans="2:8" x14ac:dyDescent="0.2">
      <c r="B74" s="14" t="s">
        <v>27</v>
      </c>
      <c r="C74" s="17">
        <v>46041</v>
      </c>
      <c r="D74" s="65">
        <v>1.5520833333333333</v>
      </c>
      <c r="E74" s="75"/>
      <c r="F74" s="75"/>
      <c r="G74" s="64"/>
      <c r="H74" s="64"/>
    </row>
    <row r="75" spans="2:8" x14ac:dyDescent="0.2">
      <c r="B75" s="14" t="s">
        <v>58</v>
      </c>
      <c r="C75" s="17">
        <v>46041</v>
      </c>
      <c r="D75" s="65">
        <v>1.59375</v>
      </c>
      <c r="E75" s="75"/>
      <c r="F75" s="75"/>
      <c r="G75" s="64"/>
      <c r="H75" s="64"/>
    </row>
    <row r="76" spans="2:8" x14ac:dyDescent="0.2">
      <c r="B76" s="14" t="s">
        <v>59</v>
      </c>
      <c r="C76" s="17">
        <v>46041</v>
      </c>
      <c r="D76" s="65">
        <v>1.6770833333333333</v>
      </c>
      <c r="E76" s="75"/>
      <c r="F76" s="75"/>
      <c r="G76" s="64"/>
      <c r="H76" s="64"/>
    </row>
    <row r="77" spans="2:8" x14ac:dyDescent="0.2">
      <c r="B77" s="14" t="s">
        <v>60</v>
      </c>
      <c r="C77" s="17">
        <v>46041</v>
      </c>
      <c r="D77" s="65">
        <v>1.5208333333333333</v>
      </c>
      <c r="E77" s="75"/>
      <c r="F77" s="75"/>
      <c r="G77" s="64"/>
      <c r="H77" s="64"/>
    </row>
    <row r="78" spans="2:8" x14ac:dyDescent="0.2">
      <c r="B78" s="14" t="s">
        <v>24</v>
      </c>
      <c r="C78" s="17">
        <v>46048</v>
      </c>
      <c r="D78" s="65">
        <v>1.5104166666666667</v>
      </c>
      <c r="E78" s="75"/>
      <c r="F78" s="75"/>
      <c r="G78" s="64"/>
      <c r="H78" s="64"/>
    </row>
    <row r="79" spans="2:8" x14ac:dyDescent="0.2">
      <c r="B79" s="14" t="s">
        <v>25</v>
      </c>
      <c r="C79" s="17">
        <v>46048</v>
      </c>
      <c r="D79" s="65">
        <v>1.7083333333333333</v>
      </c>
      <c r="E79" s="75"/>
      <c r="F79" s="75"/>
      <c r="G79" s="64"/>
      <c r="H79" s="64"/>
    </row>
    <row r="80" spans="2:8" x14ac:dyDescent="0.2">
      <c r="B80" s="14" t="s">
        <v>32</v>
      </c>
      <c r="C80" s="17">
        <v>46048</v>
      </c>
      <c r="D80" s="65">
        <v>1.5208333333333333</v>
      </c>
      <c r="E80" s="75"/>
      <c r="F80" s="75"/>
      <c r="G80" s="64"/>
      <c r="H80" s="64"/>
    </row>
    <row r="81" spans="2:12" x14ac:dyDescent="0.2">
      <c r="B81" s="14" t="s">
        <v>31</v>
      </c>
      <c r="C81" s="17">
        <v>46048</v>
      </c>
      <c r="D81" s="65">
        <v>1.6875</v>
      </c>
      <c r="E81" s="75"/>
      <c r="F81" s="75"/>
      <c r="G81" s="64"/>
      <c r="H81" s="64"/>
    </row>
    <row r="82" spans="2:12" x14ac:dyDescent="0.2">
      <c r="B82" s="14" t="s">
        <v>57</v>
      </c>
      <c r="C82" s="17">
        <v>46048</v>
      </c>
      <c r="D82" s="65">
        <v>1.6875</v>
      </c>
      <c r="E82" s="75"/>
      <c r="F82" s="75"/>
      <c r="G82" s="64"/>
      <c r="H82" s="64"/>
    </row>
    <row r="83" spans="2:12" x14ac:dyDescent="0.2">
      <c r="B83" s="14" t="s">
        <v>26</v>
      </c>
      <c r="C83" s="17">
        <v>46048</v>
      </c>
      <c r="D83" s="65">
        <v>1.625</v>
      </c>
      <c r="E83" s="75"/>
      <c r="F83" s="75"/>
      <c r="G83" s="64"/>
      <c r="H83" s="64"/>
    </row>
    <row r="84" spans="2:12" x14ac:dyDescent="0.2">
      <c r="B84" s="14" t="s">
        <v>27</v>
      </c>
      <c r="C84" s="17">
        <v>46048</v>
      </c>
      <c r="D84" s="65">
        <v>1.4791666666666667</v>
      </c>
      <c r="E84" s="75"/>
      <c r="F84" s="75"/>
      <c r="G84" s="64"/>
      <c r="H84" s="64"/>
    </row>
    <row r="85" spans="2:12" x14ac:dyDescent="0.2">
      <c r="B85" s="14" t="s">
        <v>58</v>
      </c>
      <c r="C85" s="17">
        <v>46048</v>
      </c>
      <c r="D85" s="65">
        <v>1.7604166666666667</v>
      </c>
      <c r="E85" s="75"/>
      <c r="F85" s="75"/>
      <c r="G85" s="64"/>
      <c r="H85" s="64"/>
    </row>
    <row r="86" spans="2:12" x14ac:dyDescent="0.2">
      <c r="B86" s="14" t="s">
        <v>59</v>
      </c>
      <c r="C86" s="17">
        <v>46048</v>
      </c>
      <c r="D86" s="65">
        <v>1.53125</v>
      </c>
      <c r="E86" s="75"/>
      <c r="F86" s="75"/>
      <c r="G86" s="64"/>
      <c r="H86" s="64"/>
    </row>
    <row r="87" spans="2:12" x14ac:dyDescent="0.2">
      <c r="B87" s="14" t="s">
        <v>60</v>
      </c>
      <c r="C87" s="17">
        <v>46048</v>
      </c>
      <c r="D87" s="65">
        <v>1.7083333333333333</v>
      </c>
      <c r="E87" s="75"/>
      <c r="F87" s="75"/>
      <c r="G87" s="64"/>
      <c r="H87" s="64"/>
    </row>
    <row r="90" spans="2:12" ht="16" x14ac:dyDescent="0.2">
      <c r="B90" s="91" t="s">
        <v>2</v>
      </c>
    </row>
    <row r="91" spans="2:12" hidden="1" outlineLevel="1" x14ac:dyDescent="0.2"/>
    <row r="92" spans="2:12" ht="16" hidden="1" outlineLevel="1" x14ac:dyDescent="0.2">
      <c r="B92" s="18" t="s">
        <v>62</v>
      </c>
      <c r="C92" s="18" t="s">
        <v>64</v>
      </c>
      <c r="D92" s="18" t="s">
        <v>73</v>
      </c>
      <c r="E92" s="63" t="s">
        <v>81</v>
      </c>
      <c r="F92" s="63" t="s">
        <v>66</v>
      </c>
      <c r="G92" s="63" t="s">
        <v>63</v>
      </c>
      <c r="H92" s="63" t="s">
        <v>65</v>
      </c>
      <c r="I92" s="21"/>
      <c r="J92" s="18"/>
      <c r="K92" s="51" t="s">
        <v>86</v>
      </c>
      <c r="L92" s="18"/>
    </row>
    <row r="93" spans="2:12" hidden="1" outlineLevel="1" x14ac:dyDescent="0.2">
      <c r="B93" s="14" t="s">
        <v>24</v>
      </c>
      <c r="C93" s="17">
        <v>46027</v>
      </c>
      <c r="D93" s="65">
        <v>1.53125</v>
      </c>
      <c r="E93" s="74" t="e">
        <f>_xlfn.XLOOKUP(HeuresSupp_C[[#This Row],[ID salarié]],#REF!,#REF!)*24</f>
        <v>#REF!</v>
      </c>
      <c r="F93" s="74" t="e">
        <f>HeuresSupp_C[[#This Row],[Heures travaillées]]*24-HeuresSupp_C[[#This Row],[Heures contrat]]</f>
        <v>#REF!</v>
      </c>
      <c r="G93" s="53" t="e">
        <f>_xlfn.XLOOKUP(HeuresSupp_C[[#This Row],[ID salarié]],#REF!,#REF!)</f>
        <v>#REF!</v>
      </c>
      <c r="H93" s="53" t="e">
        <f>HeuresSupp_C[[#This Row],[Heures contrat]]*HeuresSupp_C[[#This Row],[Taux horaire brut]]+HeuresSupp_C[[#This Row],[Heures supp.]]*HeuresSupp_C[[#This Row],[Taux horaire brut]]*1.25</f>
        <v>#REF!</v>
      </c>
      <c r="I93" s="21"/>
      <c r="J93" s="18"/>
      <c r="K93" s="18"/>
      <c r="L93" s="18"/>
    </row>
    <row r="94" spans="2:12" hidden="1" outlineLevel="1" x14ac:dyDescent="0.2">
      <c r="B94" s="14" t="s">
        <v>25</v>
      </c>
      <c r="C94" s="17">
        <v>46027</v>
      </c>
      <c r="D94" s="65">
        <v>1.46875</v>
      </c>
      <c r="E94" s="74" t="e">
        <f>_xlfn.XLOOKUP(HeuresSupp_C[[#This Row],[ID salarié]],#REF!,#REF!)*24</f>
        <v>#REF!</v>
      </c>
      <c r="F94" s="74" t="e">
        <f>HeuresSupp_C[[#This Row],[Heures travaillées]]*24-HeuresSupp_C[[#This Row],[Heures contrat]]</f>
        <v>#REF!</v>
      </c>
      <c r="G94" s="53" t="e">
        <f>_xlfn.XLOOKUP(HeuresSupp_C[[#This Row],[ID salarié]],#REF!,#REF!)</f>
        <v>#REF!</v>
      </c>
      <c r="H94" s="53" t="e">
        <f>HeuresSupp_C[[#This Row],[Heures contrat]]*HeuresSupp_C[[#This Row],[Taux horaire brut]]+HeuresSupp_C[[#This Row],[Heures supp.]]*HeuresSupp_C[[#This Row],[Taux horaire brut]]*1.25</f>
        <v>#REF!</v>
      </c>
      <c r="I94" s="21"/>
      <c r="J94" s="18"/>
      <c r="K94" s="76" t="s">
        <v>82</v>
      </c>
      <c r="L94" s="77" t="s">
        <v>85</v>
      </c>
    </row>
    <row r="95" spans="2:12" hidden="1" outlineLevel="1" x14ac:dyDescent="0.2">
      <c r="B95" s="14" t="s">
        <v>32</v>
      </c>
      <c r="C95" s="17">
        <v>46027</v>
      </c>
      <c r="D95" s="65">
        <v>1.6354166666666667</v>
      </c>
      <c r="E95" s="74" t="e">
        <f>_xlfn.XLOOKUP(HeuresSupp_C[[#This Row],[ID salarié]],#REF!,#REF!)*24</f>
        <v>#REF!</v>
      </c>
      <c r="F95" s="74" t="e">
        <f>HeuresSupp_C[[#This Row],[Heures travaillées]]*24-HeuresSupp_C[[#This Row],[Heures contrat]]</f>
        <v>#REF!</v>
      </c>
      <c r="G95" s="53" t="e">
        <f>_xlfn.XLOOKUP(HeuresSupp_C[[#This Row],[ID salarié]],#REF!,#REF!)</f>
        <v>#REF!</v>
      </c>
      <c r="H95" s="53" t="e">
        <f>HeuresSupp_C[[#This Row],[Heures contrat]]*HeuresSupp_C[[#This Row],[Taux horaire brut]]+HeuresSupp_C[[#This Row],[Heures supp.]]*HeuresSupp_C[[#This Row],[Taux horaire brut]]*1.25</f>
        <v>#REF!</v>
      </c>
      <c r="I95" s="21"/>
      <c r="J95" s="18"/>
      <c r="K95" s="78" t="s">
        <v>84</v>
      </c>
      <c r="L95" s="79">
        <v>40481.5625</v>
      </c>
    </row>
    <row r="96" spans="2:12" hidden="1" outlineLevel="1" x14ac:dyDescent="0.2">
      <c r="B96" s="14" t="s">
        <v>31</v>
      </c>
      <c r="C96" s="17">
        <v>46027</v>
      </c>
      <c r="D96" s="65">
        <v>1.6145833333333333</v>
      </c>
      <c r="E96" s="74" t="e">
        <f>_xlfn.XLOOKUP(HeuresSupp_C[[#This Row],[ID salarié]],#REF!,#REF!)*24</f>
        <v>#REF!</v>
      </c>
      <c r="F96" s="74" t="e">
        <f>HeuresSupp_C[[#This Row],[Heures travaillées]]*24-HeuresSupp_C[[#This Row],[Heures contrat]]</f>
        <v>#REF!</v>
      </c>
      <c r="G96" s="53" t="e">
        <f>_xlfn.XLOOKUP(HeuresSupp_C[[#This Row],[ID salarié]],#REF!,#REF!)</f>
        <v>#REF!</v>
      </c>
      <c r="H96" s="53" t="e">
        <f>HeuresSupp_C[[#This Row],[Heures contrat]]*HeuresSupp_C[[#This Row],[Taux horaire brut]]+HeuresSupp_C[[#This Row],[Heures supp.]]*HeuresSupp_C[[#This Row],[Taux horaire brut]]*1.25</f>
        <v>#REF!</v>
      </c>
      <c r="I96" s="21"/>
      <c r="J96" s="18"/>
      <c r="K96" s="80" t="s">
        <v>24</v>
      </c>
      <c r="L96" s="79">
        <v>3734.375</v>
      </c>
    </row>
    <row r="97" spans="2:12" hidden="1" outlineLevel="1" x14ac:dyDescent="0.2">
      <c r="B97" s="14" t="s">
        <v>57</v>
      </c>
      <c r="C97" s="17">
        <v>46027</v>
      </c>
      <c r="D97" s="65">
        <v>1.6041666666666667</v>
      </c>
      <c r="E97" s="74" t="e">
        <f>_xlfn.XLOOKUP(HeuresSupp_C[[#This Row],[ID salarié]],#REF!,#REF!)*24</f>
        <v>#REF!</v>
      </c>
      <c r="F97" s="74" t="e">
        <f>HeuresSupp_C[[#This Row],[Heures travaillées]]*24-HeuresSupp_C[[#This Row],[Heures contrat]]</f>
        <v>#REF!</v>
      </c>
      <c r="G97" s="53" t="e">
        <f>_xlfn.XLOOKUP(HeuresSupp_C[[#This Row],[ID salarié]],#REF!,#REF!)</f>
        <v>#REF!</v>
      </c>
      <c r="H97" s="53" t="e">
        <f>HeuresSupp_C[[#This Row],[Heures contrat]]*HeuresSupp_C[[#This Row],[Taux horaire brut]]+HeuresSupp_C[[#This Row],[Heures supp.]]*HeuresSupp_C[[#This Row],[Taux horaire brut]]*1.25</f>
        <v>#REF!</v>
      </c>
      <c r="I97" s="21"/>
      <c r="J97" s="18"/>
      <c r="K97" s="80" t="s">
        <v>25</v>
      </c>
      <c r="L97" s="79">
        <v>3883.75</v>
      </c>
    </row>
    <row r="98" spans="2:12" hidden="1" outlineLevel="1" x14ac:dyDescent="0.2">
      <c r="B98" s="14" t="s">
        <v>26</v>
      </c>
      <c r="C98" s="17">
        <v>46027</v>
      </c>
      <c r="D98" s="65">
        <v>1.5416666666666667</v>
      </c>
      <c r="E98" s="74" t="e">
        <f>_xlfn.XLOOKUP(HeuresSupp_C[[#This Row],[ID salarié]],#REF!,#REF!)*24</f>
        <v>#REF!</v>
      </c>
      <c r="F98" s="74" t="e">
        <f>HeuresSupp_C[[#This Row],[Heures travaillées]]*24-HeuresSupp_C[[#This Row],[Heures contrat]]</f>
        <v>#REF!</v>
      </c>
      <c r="G98" s="53" t="e">
        <f>_xlfn.XLOOKUP(HeuresSupp_C[[#This Row],[ID salarié]],#REF!,#REF!)</f>
        <v>#REF!</v>
      </c>
      <c r="H98" s="53" t="e">
        <f>HeuresSupp_C[[#This Row],[Heures contrat]]*HeuresSupp_C[[#This Row],[Taux horaire brut]]+HeuresSupp_C[[#This Row],[Heures supp.]]*HeuresSupp_C[[#This Row],[Taux horaire brut]]*1.25</f>
        <v>#REF!</v>
      </c>
      <c r="I98" s="21"/>
      <c r="J98" s="18"/>
      <c r="K98" s="80" t="s">
        <v>32</v>
      </c>
      <c r="L98" s="79">
        <v>4631.25</v>
      </c>
    </row>
    <row r="99" spans="2:12" hidden="1" outlineLevel="1" x14ac:dyDescent="0.2">
      <c r="B99" s="14" t="s">
        <v>27</v>
      </c>
      <c r="C99" s="17">
        <v>46027</v>
      </c>
      <c r="D99" s="65">
        <v>1.5208333333333333</v>
      </c>
      <c r="E99" s="74" t="e">
        <f>_xlfn.XLOOKUP(HeuresSupp_C[[#This Row],[ID salarié]],#REF!,#REF!)*24</f>
        <v>#REF!</v>
      </c>
      <c r="F99" s="74" t="e">
        <f>HeuresSupp_C[[#This Row],[Heures travaillées]]*24-HeuresSupp_C[[#This Row],[Heures contrat]]</f>
        <v>#REF!</v>
      </c>
      <c r="G99" s="53" t="e">
        <f>_xlfn.XLOOKUP(HeuresSupp_C[[#This Row],[ID salarié]],#REF!,#REF!)</f>
        <v>#REF!</v>
      </c>
      <c r="H99" s="53" t="e">
        <f>HeuresSupp_C[[#This Row],[Heures contrat]]*HeuresSupp_C[[#This Row],[Taux horaire brut]]+HeuresSupp_C[[#This Row],[Heures supp.]]*HeuresSupp_C[[#This Row],[Taux horaire brut]]*1.25</f>
        <v>#REF!</v>
      </c>
      <c r="I99" s="21"/>
      <c r="J99" s="18"/>
      <c r="K99" s="80" t="s">
        <v>31</v>
      </c>
      <c r="L99" s="79">
        <v>3616.25</v>
      </c>
    </row>
    <row r="100" spans="2:12" hidden="1" outlineLevel="1" x14ac:dyDescent="0.2">
      <c r="B100" s="14" t="s">
        <v>58</v>
      </c>
      <c r="C100" s="17">
        <v>46027</v>
      </c>
      <c r="D100" s="65">
        <v>1.5104166666666667</v>
      </c>
      <c r="E100" s="74" t="e">
        <f>_xlfn.XLOOKUP(HeuresSupp_C[[#This Row],[ID salarié]],#REF!,#REF!)*24</f>
        <v>#REF!</v>
      </c>
      <c r="F100" s="74" t="e">
        <f>HeuresSupp_C[[#This Row],[Heures travaillées]]*24-HeuresSupp_C[[#This Row],[Heures contrat]]</f>
        <v>#REF!</v>
      </c>
      <c r="G100" s="53" t="e">
        <f>_xlfn.XLOOKUP(HeuresSupp_C[[#This Row],[ID salarié]],#REF!,#REF!)</f>
        <v>#REF!</v>
      </c>
      <c r="H100" s="53" t="e">
        <f>HeuresSupp_C[[#This Row],[Heures contrat]]*HeuresSupp_C[[#This Row],[Taux horaire brut]]+HeuresSupp_C[[#This Row],[Heures supp.]]*HeuresSupp_C[[#This Row],[Taux horaire brut]]*1.25</f>
        <v>#REF!</v>
      </c>
      <c r="I100" s="21"/>
      <c r="J100" s="18"/>
      <c r="K100" s="80" t="s">
        <v>57</v>
      </c>
      <c r="L100" s="79">
        <v>3859.6875</v>
      </c>
    </row>
    <row r="101" spans="2:12" hidden="1" outlineLevel="1" x14ac:dyDescent="0.2">
      <c r="B101" s="14" t="s">
        <v>59</v>
      </c>
      <c r="C101" s="17">
        <v>46027</v>
      </c>
      <c r="D101" s="65">
        <v>1.7395833333333333</v>
      </c>
      <c r="E101" s="74" t="e">
        <f>_xlfn.XLOOKUP(HeuresSupp_C[[#This Row],[ID salarié]],#REF!,#REF!)*24</f>
        <v>#REF!</v>
      </c>
      <c r="F101" s="74" t="e">
        <f>HeuresSupp_C[[#This Row],[Heures travaillées]]*24-HeuresSupp_C[[#This Row],[Heures contrat]]</f>
        <v>#REF!</v>
      </c>
      <c r="G101" s="53" t="e">
        <f>_xlfn.XLOOKUP(HeuresSupp_C[[#This Row],[ID salarié]],#REF!,#REF!)</f>
        <v>#REF!</v>
      </c>
      <c r="H101" s="53" t="e">
        <f>HeuresSupp_C[[#This Row],[Heures contrat]]*HeuresSupp_C[[#This Row],[Taux horaire brut]]+HeuresSupp_C[[#This Row],[Heures supp.]]*HeuresSupp_C[[#This Row],[Taux horaire brut]]*1.25</f>
        <v>#REF!</v>
      </c>
      <c r="I101" s="21"/>
      <c r="J101" s="18"/>
      <c r="K101" s="80" t="s">
        <v>26</v>
      </c>
      <c r="L101" s="79">
        <v>3828.125</v>
      </c>
    </row>
    <row r="102" spans="2:12" hidden="1" outlineLevel="1" x14ac:dyDescent="0.2">
      <c r="B102" s="14" t="s">
        <v>60</v>
      </c>
      <c r="C102" s="17">
        <v>46027</v>
      </c>
      <c r="D102" s="65">
        <v>1.4791666666666667</v>
      </c>
      <c r="E102" s="74" t="e">
        <f>_xlfn.XLOOKUP(HeuresSupp_C[[#This Row],[ID salarié]],#REF!,#REF!)*24</f>
        <v>#REF!</v>
      </c>
      <c r="F102" s="74" t="e">
        <f>HeuresSupp_C[[#This Row],[Heures travaillées]]*24-HeuresSupp_C[[#This Row],[Heures contrat]]</f>
        <v>#REF!</v>
      </c>
      <c r="G102" s="53" t="e">
        <f>_xlfn.XLOOKUP(HeuresSupp_C[[#This Row],[ID salarié]],#REF!,#REF!)</f>
        <v>#REF!</v>
      </c>
      <c r="H102" s="53" t="e">
        <f>HeuresSupp_C[[#This Row],[Heures contrat]]*HeuresSupp_C[[#This Row],[Taux horaire brut]]+HeuresSupp_C[[#This Row],[Heures supp.]]*HeuresSupp_C[[#This Row],[Taux horaire brut]]*1.25</f>
        <v>#REF!</v>
      </c>
      <c r="I102" s="21"/>
      <c r="J102" s="18"/>
      <c r="K102" s="80" t="s">
        <v>27</v>
      </c>
      <c r="L102" s="79">
        <v>4024.6875</v>
      </c>
    </row>
    <row r="103" spans="2:12" hidden="1" outlineLevel="1" x14ac:dyDescent="0.2">
      <c r="B103" s="14" t="s">
        <v>24</v>
      </c>
      <c r="C103" s="17">
        <v>46034</v>
      </c>
      <c r="D103" s="65">
        <v>1.46875</v>
      </c>
      <c r="E103" s="74" t="e">
        <f>_xlfn.XLOOKUP(HeuresSupp_C[[#This Row],[ID salarié]],#REF!,#REF!)*24</f>
        <v>#REF!</v>
      </c>
      <c r="F103" s="74" t="e">
        <f>HeuresSupp_C[[#This Row],[Heures travaillées]]*24-HeuresSupp_C[[#This Row],[Heures contrat]]</f>
        <v>#REF!</v>
      </c>
      <c r="G103" s="53" t="e">
        <f>_xlfn.XLOOKUP(HeuresSupp_C[[#This Row],[ID salarié]],#REF!,#REF!)</f>
        <v>#REF!</v>
      </c>
      <c r="H103" s="53" t="e">
        <f>HeuresSupp_C[[#This Row],[Heures contrat]]*HeuresSupp_C[[#This Row],[Taux horaire brut]]+HeuresSupp_C[[#This Row],[Heures supp.]]*HeuresSupp_C[[#This Row],[Taux horaire brut]]*1.25</f>
        <v>#REF!</v>
      </c>
      <c r="I103" s="21"/>
      <c r="J103" s="18"/>
      <c r="K103" s="80" t="s">
        <v>58</v>
      </c>
      <c r="L103" s="79">
        <v>4884.375</v>
      </c>
    </row>
    <row r="104" spans="2:12" hidden="1" outlineLevel="1" x14ac:dyDescent="0.2">
      <c r="B104" s="14" t="s">
        <v>25</v>
      </c>
      <c r="C104" s="17">
        <v>46034</v>
      </c>
      <c r="D104" s="65">
        <v>1.5104166666666667</v>
      </c>
      <c r="E104" s="74" t="e">
        <f>_xlfn.XLOOKUP(HeuresSupp_C[[#This Row],[ID salarié]],#REF!,#REF!)*24</f>
        <v>#REF!</v>
      </c>
      <c r="F104" s="74" t="e">
        <f>HeuresSupp_C[[#This Row],[Heures travaillées]]*24-HeuresSupp_C[[#This Row],[Heures contrat]]</f>
        <v>#REF!</v>
      </c>
      <c r="G104" s="53" t="e">
        <f>_xlfn.XLOOKUP(HeuresSupp_C[[#This Row],[ID salarié]],#REF!,#REF!)</f>
        <v>#REF!</v>
      </c>
      <c r="H104" s="53" t="e">
        <f>HeuresSupp_C[[#This Row],[Heures contrat]]*HeuresSupp_C[[#This Row],[Taux horaire brut]]+HeuresSupp_C[[#This Row],[Heures supp.]]*HeuresSupp_C[[#This Row],[Taux horaire brut]]*1.25</f>
        <v>#REF!</v>
      </c>
      <c r="I104" s="21"/>
      <c r="J104" s="18"/>
      <c r="K104" s="80" t="s">
        <v>59</v>
      </c>
      <c r="L104" s="79">
        <v>4685.3125</v>
      </c>
    </row>
    <row r="105" spans="2:12" hidden="1" outlineLevel="1" x14ac:dyDescent="0.2">
      <c r="B105" s="14" t="s">
        <v>32</v>
      </c>
      <c r="C105" s="17">
        <v>46034</v>
      </c>
      <c r="D105" s="65">
        <v>1.59375</v>
      </c>
      <c r="E105" s="74" t="e">
        <f>_xlfn.XLOOKUP(HeuresSupp_C[[#This Row],[ID salarié]],#REF!,#REF!)*24</f>
        <v>#REF!</v>
      </c>
      <c r="F105" s="74" t="e">
        <f>HeuresSupp_C[[#This Row],[Heures travaillées]]*24-HeuresSupp_C[[#This Row],[Heures contrat]]</f>
        <v>#REF!</v>
      </c>
      <c r="G105" s="53" t="e">
        <f>_xlfn.XLOOKUP(HeuresSupp_C[[#This Row],[ID salarié]],#REF!,#REF!)</f>
        <v>#REF!</v>
      </c>
      <c r="H105" s="53" t="e">
        <f>HeuresSupp_C[[#This Row],[Heures contrat]]*HeuresSupp_C[[#This Row],[Taux horaire brut]]+HeuresSupp_C[[#This Row],[Heures supp.]]*HeuresSupp_C[[#This Row],[Taux horaire brut]]*1.25</f>
        <v>#REF!</v>
      </c>
      <c r="I105" s="21"/>
      <c r="J105" s="18"/>
      <c r="K105" s="80" t="s">
        <v>60</v>
      </c>
      <c r="L105" s="79">
        <v>3333.75</v>
      </c>
    </row>
    <row r="106" spans="2:12" hidden="1" outlineLevel="1" x14ac:dyDescent="0.2">
      <c r="B106" s="14" t="s">
        <v>31</v>
      </c>
      <c r="C106" s="17">
        <v>46034</v>
      </c>
      <c r="D106" s="65">
        <v>1.6041666666666667</v>
      </c>
      <c r="E106" s="74" t="e">
        <f>_xlfn.XLOOKUP(HeuresSupp_C[[#This Row],[ID salarié]],#REF!,#REF!)*24</f>
        <v>#REF!</v>
      </c>
      <c r="F106" s="74" t="e">
        <f>HeuresSupp_C[[#This Row],[Heures travaillées]]*24-HeuresSupp_C[[#This Row],[Heures contrat]]</f>
        <v>#REF!</v>
      </c>
      <c r="G106" s="53" t="e">
        <f>_xlfn.XLOOKUP(HeuresSupp_C[[#This Row],[ID salarié]],#REF!,#REF!)</f>
        <v>#REF!</v>
      </c>
      <c r="H106" s="53" t="e">
        <f>HeuresSupp_C[[#This Row],[Heures contrat]]*HeuresSupp_C[[#This Row],[Taux horaire brut]]+HeuresSupp_C[[#This Row],[Heures supp.]]*HeuresSupp_C[[#This Row],[Taux horaire brut]]*1.25</f>
        <v>#REF!</v>
      </c>
      <c r="I106" s="21"/>
      <c r="J106" s="18"/>
      <c r="K106" s="78" t="s">
        <v>83</v>
      </c>
      <c r="L106" s="79">
        <v>40481.5625</v>
      </c>
    </row>
    <row r="107" spans="2:12" hidden="1" outlineLevel="1" x14ac:dyDescent="0.2">
      <c r="B107" s="14" t="s">
        <v>57</v>
      </c>
      <c r="C107" s="17">
        <v>46034</v>
      </c>
      <c r="D107" s="65">
        <v>1.7916666666666667</v>
      </c>
      <c r="E107" s="74" t="e">
        <f>_xlfn.XLOOKUP(HeuresSupp_C[[#This Row],[ID salarié]],#REF!,#REF!)*24</f>
        <v>#REF!</v>
      </c>
      <c r="F107" s="74" t="e">
        <f>HeuresSupp_C[[#This Row],[Heures travaillées]]*24-HeuresSupp_C[[#This Row],[Heures contrat]]</f>
        <v>#REF!</v>
      </c>
      <c r="G107" s="53" t="e">
        <f>_xlfn.XLOOKUP(HeuresSupp_C[[#This Row],[ID salarié]],#REF!,#REF!)</f>
        <v>#REF!</v>
      </c>
      <c r="H107" s="53" t="e">
        <f>HeuresSupp_C[[#This Row],[Heures contrat]]*HeuresSupp_C[[#This Row],[Taux horaire brut]]+HeuresSupp_C[[#This Row],[Heures supp.]]*HeuresSupp_C[[#This Row],[Taux horaire brut]]*1.25</f>
        <v>#REF!</v>
      </c>
      <c r="I107" s="21"/>
      <c r="J107" s="18"/>
      <c r="K107"/>
      <c r="L107"/>
    </row>
    <row r="108" spans="2:12" hidden="1" outlineLevel="1" x14ac:dyDescent="0.2">
      <c r="B108" s="14" t="s">
        <v>26</v>
      </c>
      <c r="C108" s="17">
        <v>46034</v>
      </c>
      <c r="D108" s="65">
        <v>1.46875</v>
      </c>
      <c r="E108" s="74" t="e">
        <f>_xlfn.XLOOKUP(HeuresSupp_C[[#This Row],[ID salarié]],#REF!,#REF!)*24</f>
        <v>#REF!</v>
      </c>
      <c r="F108" s="74" t="e">
        <f>HeuresSupp_C[[#This Row],[Heures travaillées]]*24-HeuresSupp_C[[#This Row],[Heures contrat]]</f>
        <v>#REF!</v>
      </c>
      <c r="G108" s="53" t="e">
        <f>_xlfn.XLOOKUP(HeuresSupp_C[[#This Row],[ID salarié]],#REF!,#REF!)</f>
        <v>#REF!</v>
      </c>
      <c r="H108" s="53" t="e">
        <f>HeuresSupp_C[[#This Row],[Heures contrat]]*HeuresSupp_C[[#This Row],[Taux horaire brut]]+HeuresSupp_C[[#This Row],[Heures supp.]]*HeuresSupp_C[[#This Row],[Taux horaire brut]]*1.25</f>
        <v>#REF!</v>
      </c>
      <c r="I108" s="21"/>
      <c r="J108" s="18"/>
      <c r="K108"/>
      <c r="L108"/>
    </row>
    <row r="109" spans="2:12" hidden="1" outlineLevel="1" x14ac:dyDescent="0.2">
      <c r="B109" s="14" t="s">
        <v>27</v>
      </c>
      <c r="C109" s="17">
        <v>46034</v>
      </c>
      <c r="D109" s="65">
        <v>1.5833333333333333</v>
      </c>
      <c r="E109" s="74" t="e">
        <f>_xlfn.XLOOKUP(HeuresSupp_C[[#This Row],[ID salarié]],#REF!,#REF!)*24</f>
        <v>#REF!</v>
      </c>
      <c r="F109" s="74" t="e">
        <f>HeuresSupp_C[[#This Row],[Heures travaillées]]*24-HeuresSupp_C[[#This Row],[Heures contrat]]</f>
        <v>#REF!</v>
      </c>
      <c r="G109" s="53" t="e">
        <f>_xlfn.XLOOKUP(HeuresSupp_C[[#This Row],[ID salarié]],#REF!,#REF!)</f>
        <v>#REF!</v>
      </c>
      <c r="H109" s="53" t="e">
        <f>HeuresSupp_C[[#This Row],[Heures contrat]]*HeuresSupp_C[[#This Row],[Taux horaire brut]]+HeuresSupp_C[[#This Row],[Heures supp.]]*HeuresSupp_C[[#This Row],[Taux horaire brut]]*1.25</f>
        <v>#REF!</v>
      </c>
      <c r="I109" s="21"/>
      <c r="J109" s="18"/>
      <c r="K109"/>
      <c r="L109"/>
    </row>
    <row r="110" spans="2:12" hidden="1" outlineLevel="1" x14ac:dyDescent="0.2">
      <c r="B110" s="14" t="s">
        <v>58</v>
      </c>
      <c r="C110" s="17">
        <v>46034</v>
      </c>
      <c r="D110" s="65">
        <v>1.7291666666666667</v>
      </c>
      <c r="E110" s="74" t="e">
        <f>_xlfn.XLOOKUP(HeuresSupp_C[[#This Row],[ID salarié]],#REF!,#REF!)*24</f>
        <v>#REF!</v>
      </c>
      <c r="F110" s="74" t="e">
        <f>HeuresSupp_C[[#This Row],[Heures travaillées]]*24-HeuresSupp_C[[#This Row],[Heures contrat]]</f>
        <v>#REF!</v>
      </c>
      <c r="G110" s="53" t="e">
        <f>_xlfn.XLOOKUP(HeuresSupp_C[[#This Row],[ID salarié]],#REF!,#REF!)</f>
        <v>#REF!</v>
      </c>
      <c r="H110" s="53" t="e">
        <f>HeuresSupp_C[[#This Row],[Heures contrat]]*HeuresSupp_C[[#This Row],[Taux horaire brut]]+HeuresSupp_C[[#This Row],[Heures supp.]]*HeuresSupp_C[[#This Row],[Taux horaire brut]]*1.25</f>
        <v>#REF!</v>
      </c>
      <c r="I110" s="21"/>
      <c r="J110" s="18"/>
      <c r="K110"/>
      <c r="L110" s="18"/>
    </row>
    <row r="111" spans="2:12" hidden="1" outlineLevel="1" x14ac:dyDescent="0.2">
      <c r="B111" s="14" t="s">
        <v>59</v>
      </c>
      <c r="C111" s="17">
        <v>46034</v>
      </c>
      <c r="D111" s="65">
        <v>1.6041666666666667</v>
      </c>
      <c r="E111" s="74" t="e">
        <f>_xlfn.XLOOKUP(HeuresSupp_C[[#This Row],[ID salarié]],#REF!,#REF!)*24</f>
        <v>#REF!</v>
      </c>
      <c r="F111" s="74" t="e">
        <f>HeuresSupp_C[[#This Row],[Heures travaillées]]*24-HeuresSupp_C[[#This Row],[Heures contrat]]</f>
        <v>#REF!</v>
      </c>
      <c r="G111" s="53" t="e">
        <f>_xlfn.XLOOKUP(HeuresSupp_C[[#This Row],[ID salarié]],#REF!,#REF!)</f>
        <v>#REF!</v>
      </c>
      <c r="H111" s="53" t="e">
        <f>HeuresSupp_C[[#This Row],[Heures contrat]]*HeuresSupp_C[[#This Row],[Taux horaire brut]]+HeuresSupp_C[[#This Row],[Heures supp.]]*HeuresSupp_C[[#This Row],[Taux horaire brut]]*1.25</f>
        <v>#REF!</v>
      </c>
      <c r="I111" s="21"/>
      <c r="J111" s="18"/>
      <c r="K111"/>
      <c r="L111" s="18"/>
    </row>
    <row r="112" spans="2:12" hidden="1" outlineLevel="1" x14ac:dyDescent="0.2">
      <c r="B112" s="14" t="s">
        <v>60</v>
      </c>
      <c r="C112" s="17">
        <v>46034</v>
      </c>
      <c r="D112" s="65">
        <v>1.75</v>
      </c>
      <c r="E112" s="74" t="e">
        <f>_xlfn.XLOOKUP(HeuresSupp_C[[#This Row],[ID salarié]],#REF!,#REF!)*24</f>
        <v>#REF!</v>
      </c>
      <c r="F112" s="74" t="e">
        <f>HeuresSupp_C[[#This Row],[Heures travaillées]]*24-HeuresSupp_C[[#This Row],[Heures contrat]]</f>
        <v>#REF!</v>
      </c>
      <c r="G112" s="53" t="e">
        <f>_xlfn.XLOOKUP(HeuresSupp_C[[#This Row],[ID salarié]],#REF!,#REF!)</f>
        <v>#REF!</v>
      </c>
      <c r="H112" s="53" t="e">
        <f>HeuresSupp_C[[#This Row],[Heures contrat]]*HeuresSupp_C[[#This Row],[Taux horaire brut]]+HeuresSupp_C[[#This Row],[Heures supp.]]*HeuresSupp_C[[#This Row],[Taux horaire brut]]*1.25</f>
        <v>#REF!</v>
      </c>
      <c r="I112" s="21"/>
      <c r="J112" s="18"/>
      <c r="K112"/>
      <c r="L112" s="18"/>
    </row>
    <row r="113" spans="2:12" hidden="1" outlineLevel="1" x14ac:dyDescent="0.2">
      <c r="B113" s="14" t="s">
        <v>24</v>
      </c>
      <c r="C113" s="17">
        <v>46041</v>
      </c>
      <c r="D113" s="65">
        <v>1.6354166666666667</v>
      </c>
      <c r="E113" s="74" t="e">
        <f>_xlfn.XLOOKUP(HeuresSupp_C[[#This Row],[ID salarié]],#REF!,#REF!)*24</f>
        <v>#REF!</v>
      </c>
      <c r="F113" s="74" t="e">
        <f>HeuresSupp_C[[#This Row],[Heures travaillées]]*24-HeuresSupp_C[[#This Row],[Heures contrat]]</f>
        <v>#REF!</v>
      </c>
      <c r="G113" s="53" t="e">
        <f>_xlfn.XLOOKUP(HeuresSupp_C[[#This Row],[ID salarié]],#REF!,#REF!)</f>
        <v>#REF!</v>
      </c>
      <c r="H113" s="53" t="e">
        <f>HeuresSupp_C[[#This Row],[Heures contrat]]*HeuresSupp_C[[#This Row],[Taux horaire brut]]+HeuresSupp_C[[#This Row],[Heures supp.]]*HeuresSupp_C[[#This Row],[Taux horaire brut]]*1.25</f>
        <v>#REF!</v>
      </c>
      <c r="I113" s="21"/>
      <c r="J113" s="18"/>
      <c r="K113"/>
      <c r="L113" s="18"/>
    </row>
    <row r="114" spans="2:12" hidden="1" outlineLevel="1" x14ac:dyDescent="0.2">
      <c r="B114" s="14" t="s">
        <v>25</v>
      </c>
      <c r="C114" s="17">
        <v>46041</v>
      </c>
      <c r="D114" s="65">
        <v>1.4583333333333333</v>
      </c>
      <c r="E114" s="74" t="e">
        <f>_xlfn.XLOOKUP(HeuresSupp_C[[#This Row],[ID salarié]],#REF!,#REF!)*24</f>
        <v>#REF!</v>
      </c>
      <c r="F114" s="74" t="e">
        <f>HeuresSupp_C[[#This Row],[Heures travaillées]]*24-HeuresSupp_C[[#This Row],[Heures contrat]]</f>
        <v>#REF!</v>
      </c>
      <c r="G114" s="53" t="e">
        <f>_xlfn.XLOOKUP(HeuresSupp_C[[#This Row],[ID salarié]],#REF!,#REF!)</f>
        <v>#REF!</v>
      </c>
      <c r="H114" s="53" t="e">
        <f>HeuresSupp_C[[#This Row],[Heures contrat]]*HeuresSupp_C[[#This Row],[Taux horaire brut]]+HeuresSupp_C[[#This Row],[Heures supp.]]*HeuresSupp_C[[#This Row],[Taux horaire brut]]*1.25</f>
        <v>#REF!</v>
      </c>
      <c r="I114" s="21"/>
      <c r="J114" s="18"/>
      <c r="K114"/>
      <c r="L114" s="18"/>
    </row>
    <row r="115" spans="2:12" hidden="1" outlineLevel="1" x14ac:dyDescent="0.2">
      <c r="B115" s="14" t="s">
        <v>32</v>
      </c>
      <c r="C115" s="17">
        <v>46041</v>
      </c>
      <c r="D115" s="65">
        <v>1.5625</v>
      </c>
      <c r="E115" s="74" t="e">
        <f>_xlfn.XLOOKUP(HeuresSupp_C[[#This Row],[ID salarié]],#REF!,#REF!)*24</f>
        <v>#REF!</v>
      </c>
      <c r="F115" s="74" t="e">
        <f>HeuresSupp_C[[#This Row],[Heures travaillées]]*24-HeuresSupp_C[[#This Row],[Heures contrat]]</f>
        <v>#REF!</v>
      </c>
      <c r="G115" s="53" t="e">
        <f>_xlfn.XLOOKUP(HeuresSupp_C[[#This Row],[ID salarié]],#REF!,#REF!)</f>
        <v>#REF!</v>
      </c>
      <c r="H115" s="53" t="e">
        <f>HeuresSupp_C[[#This Row],[Heures contrat]]*HeuresSupp_C[[#This Row],[Taux horaire brut]]+HeuresSupp_C[[#This Row],[Heures supp.]]*HeuresSupp_C[[#This Row],[Taux horaire brut]]*1.25</f>
        <v>#REF!</v>
      </c>
      <c r="I115" s="21"/>
      <c r="J115" s="18"/>
      <c r="K115"/>
      <c r="L115" s="18"/>
    </row>
    <row r="116" spans="2:12" hidden="1" outlineLevel="1" x14ac:dyDescent="0.2">
      <c r="B116" s="14" t="s">
        <v>31</v>
      </c>
      <c r="C116" s="17">
        <v>46041</v>
      </c>
      <c r="D116" s="65">
        <v>1.7395833333333333</v>
      </c>
      <c r="E116" s="74" t="e">
        <f>_xlfn.XLOOKUP(HeuresSupp_C[[#This Row],[ID salarié]],#REF!,#REF!)*24</f>
        <v>#REF!</v>
      </c>
      <c r="F116" s="74" t="e">
        <f>HeuresSupp_C[[#This Row],[Heures travaillées]]*24-HeuresSupp_C[[#This Row],[Heures contrat]]</f>
        <v>#REF!</v>
      </c>
      <c r="G116" s="53" t="e">
        <f>_xlfn.XLOOKUP(HeuresSupp_C[[#This Row],[ID salarié]],#REF!,#REF!)</f>
        <v>#REF!</v>
      </c>
      <c r="H116" s="53" t="e">
        <f>HeuresSupp_C[[#This Row],[Heures contrat]]*HeuresSupp_C[[#This Row],[Taux horaire brut]]+HeuresSupp_C[[#This Row],[Heures supp.]]*HeuresSupp_C[[#This Row],[Taux horaire brut]]*1.25</f>
        <v>#REF!</v>
      </c>
      <c r="I116" s="21"/>
      <c r="J116" s="18"/>
      <c r="K116"/>
      <c r="L116" s="18"/>
    </row>
    <row r="117" spans="2:12" hidden="1" outlineLevel="1" x14ac:dyDescent="0.2">
      <c r="B117" s="14" t="s">
        <v>57</v>
      </c>
      <c r="C117" s="17">
        <v>46041</v>
      </c>
      <c r="D117" s="65">
        <v>1.6770833333333333</v>
      </c>
      <c r="E117" s="74" t="e">
        <f>_xlfn.XLOOKUP(HeuresSupp_C[[#This Row],[ID salarié]],#REF!,#REF!)*24</f>
        <v>#REF!</v>
      </c>
      <c r="F117" s="74" t="e">
        <f>HeuresSupp_C[[#This Row],[Heures travaillées]]*24-HeuresSupp_C[[#This Row],[Heures contrat]]</f>
        <v>#REF!</v>
      </c>
      <c r="G117" s="53" t="e">
        <f>_xlfn.XLOOKUP(HeuresSupp_C[[#This Row],[ID salarié]],#REF!,#REF!)</f>
        <v>#REF!</v>
      </c>
      <c r="H117" s="53" t="e">
        <f>HeuresSupp_C[[#This Row],[Heures contrat]]*HeuresSupp_C[[#This Row],[Taux horaire brut]]+HeuresSupp_C[[#This Row],[Heures supp.]]*HeuresSupp_C[[#This Row],[Taux horaire brut]]*1.25</f>
        <v>#REF!</v>
      </c>
      <c r="I117" s="21"/>
      <c r="J117" s="18"/>
      <c r="K117"/>
      <c r="L117" s="18"/>
    </row>
    <row r="118" spans="2:12" hidden="1" outlineLevel="1" x14ac:dyDescent="0.2">
      <c r="B118" s="14" t="s">
        <v>26</v>
      </c>
      <c r="C118" s="17">
        <v>46041</v>
      </c>
      <c r="D118" s="65">
        <v>1.6354166666666667</v>
      </c>
      <c r="E118" s="74" t="e">
        <f>_xlfn.XLOOKUP(HeuresSupp_C[[#This Row],[ID salarié]],#REF!,#REF!)*24</f>
        <v>#REF!</v>
      </c>
      <c r="F118" s="74" t="e">
        <f>HeuresSupp_C[[#This Row],[Heures travaillées]]*24-HeuresSupp_C[[#This Row],[Heures contrat]]</f>
        <v>#REF!</v>
      </c>
      <c r="G118" s="53" t="e">
        <f>_xlfn.XLOOKUP(HeuresSupp_C[[#This Row],[ID salarié]],#REF!,#REF!)</f>
        <v>#REF!</v>
      </c>
      <c r="H118" s="53" t="e">
        <f>HeuresSupp_C[[#This Row],[Heures contrat]]*HeuresSupp_C[[#This Row],[Taux horaire brut]]+HeuresSupp_C[[#This Row],[Heures supp.]]*HeuresSupp_C[[#This Row],[Taux horaire brut]]*1.25</f>
        <v>#REF!</v>
      </c>
      <c r="I118" s="21"/>
      <c r="J118" s="18"/>
      <c r="K118"/>
      <c r="L118" s="18"/>
    </row>
    <row r="119" spans="2:12" hidden="1" outlineLevel="1" x14ac:dyDescent="0.2">
      <c r="B119" s="14" t="s">
        <v>27</v>
      </c>
      <c r="C119" s="17">
        <v>46041</v>
      </c>
      <c r="D119" s="65">
        <v>1.5520833333333333</v>
      </c>
      <c r="E119" s="74" t="e">
        <f>_xlfn.XLOOKUP(HeuresSupp_C[[#This Row],[ID salarié]],#REF!,#REF!)*24</f>
        <v>#REF!</v>
      </c>
      <c r="F119" s="74" t="e">
        <f>HeuresSupp_C[[#This Row],[Heures travaillées]]*24-HeuresSupp_C[[#This Row],[Heures contrat]]</f>
        <v>#REF!</v>
      </c>
      <c r="G119" s="53" t="e">
        <f>_xlfn.XLOOKUP(HeuresSupp_C[[#This Row],[ID salarié]],#REF!,#REF!)</f>
        <v>#REF!</v>
      </c>
      <c r="H119" s="53" t="e">
        <f>HeuresSupp_C[[#This Row],[Heures contrat]]*HeuresSupp_C[[#This Row],[Taux horaire brut]]+HeuresSupp_C[[#This Row],[Heures supp.]]*HeuresSupp_C[[#This Row],[Taux horaire brut]]*1.25</f>
        <v>#REF!</v>
      </c>
      <c r="I119" s="21"/>
      <c r="J119" s="18"/>
      <c r="K119"/>
      <c r="L119" s="18"/>
    </row>
    <row r="120" spans="2:12" hidden="1" outlineLevel="1" x14ac:dyDescent="0.2">
      <c r="B120" s="14" t="s">
        <v>58</v>
      </c>
      <c r="C120" s="17">
        <v>46041</v>
      </c>
      <c r="D120" s="65">
        <v>1.59375</v>
      </c>
      <c r="E120" s="74" t="e">
        <f>_xlfn.XLOOKUP(HeuresSupp_C[[#This Row],[ID salarié]],#REF!,#REF!)*24</f>
        <v>#REF!</v>
      </c>
      <c r="F120" s="74" t="e">
        <f>HeuresSupp_C[[#This Row],[Heures travaillées]]*24-HeuresSupp_C[[#This Row],[Heures contrat]]</f>
        <v>#REF!</v>
      </c>
      <c r="G120" s="53" t="e">
        <f>_xlfn.XLOOKUP(HeuresSupp_C[[#This Row],[ID salarié]],#REF!,#REF!)</f>
        <v>#REF!</v>
      </c>
      <c r="H120" s="53" t="e">
        <f>HeuresSupp_C[[#This Row],[Heures contrat]]*HeuresSupp_C[[#This Row],[Taux horaire brut]]+HeuresSupp_C[[#This Row],[Heures supp.]]*HeuresSupp_C[[#This Row],[Taux horaire brut]]*1.25</f>
        <v>#REF!</v>
      </c>
      <c r="I120" s="21"/>
      <c r="J120" s="18"/>
      <c r="K120"/>
      <c r="L120" s="18"/>
    </row>
    <row r="121" spans="2:12" hidden="1" outlineLevel="1" x14ac:dyDescent="0.2">
      <c r="B121" s="14" t="s">
        <v>59</v>
      </c>
      <c r="C121" s="17">
        <v>46041</v>
      </c>
      <c r="D121" s="65">
        <v>1.6770833333333333</v>
      </c>
      <c r="E121" s="74" t="e">
        <f>_xlfn.XLOOKUP(HeuresSupp_C[[#This Row],[ID salarié]],#REF!,#REF!)*24</f>
        <v>#REF!</v>
      </c>
      <c r="F121" s="74" t="e">
        <f>HeuresSupp_C[[#This Row],[Heures travaillées]]*24-HeuresSupp_C[[#This Row],[Heures contrat]]</f>
        <v>#REF!</v>
      </c>
      <c r="G121" s="53" t="e">
        <f>_xlfn.XLOOKUP(HeuresSupp_C[[#This Row],[ID salarié]],#REF!,#REF!)</f>
        <v>#REF!</v>
      </c>
      <c r="H121" s="53" t="e">
        <f>HeuresSupp_C[[#This Row],[Heures contrat]]*HeuresSupp_C[[#This Row],[Taux horaire brut]]+HeuresSupp_C[[#This Row],[Heures supp.]]*HeuresSupp_C[[#This Row],[Taux horaire brut]]*1.25</f>
        <v>#REF!</v>
      </c>
      <c r="I121" s="21"/>
      <c r="J121" s="18"/>
      <c r="K121"/>
      <c r="L121" s="18"/>
    </row>
    <row r="122" spans="2:12" hidden="1" outlineLevel="1" x14ac:dyDescent="0.2">
      <c r="B122" s="14" t="s">
        <v>60</v>
      </c>
      <c r="C122" s="17">
        <v>46041</v>
      </c>
      <c r="D122" s="65">
        <v>1.5208333333333333</v>
      </c>
      <c r="E122" s="74" t="e">
        <f>_xlfn.XLOOKUP(HeuresSupp_C[[#This Row],[ID salarié]],#REF!,#REF!)*24</f>
        <v>#REF!</v>
      </c>
      <c r="F122" s="74" t="e">
        <f>HeuresSupp_C[[#This Row],[Heures travaillées]]*24-HeuresSupp_C[[#This Row],[Heures contrat]]</f>
        <v>#REF!</v>
      </c>
      <c r="G122" s="53" t="e">
        <f>_xlfn.XLOOKUP(HeuresSupp_C[[#This Row],[ID salarié]],#REF!,#REF!)</f>
        <v>#REF!</v>
      </c>
      <c r="H122" s="53" t="e">
        <f>HeuresSupp_C[[#This Row],[Heures contrat]]*HeuresSupp_C[[#This Row],[Taux horaire brut]]+HeuresSupp_C[[#This Row],[Heures supp.]]*HeuresSupp_C[[#This Row],[Taux horaire brut]]*1.25</f>
        <v>#REF!</v>
      </c>
      <c r="I122" s="21"/>
      <c r="J122" s="18"/>
      <c r="K122"/>
      <c r="L122" s="18"/>
    </row>
    <row r="123" spans="2:12" hidden="1" outlineLevel="1" x14ac:dyDescent="0.2">
      <c r="B123" s="14" t="s">
        <v>24</v>
      </c>
      <c r="C123" s="17">
        <v>46048</v>
      </c>
      <c r="D123" s="65">
        <v>1.5104166666666667</v>
      </c>
      <c r="E123" s="74" t="e">
        <f>_xlfn.XLOOKUP(HeuresSupp_C[[#This Row],[ID salarié]],#REF!,#REF!)*24</f>
        <v>#REF!</v>
      </c>
      <c r="F123" s="74" t="e">
        <f>HeuresSupp_C[[#This Row],[Heures travaillées]]*24-HeuresSupp_C[[#This Row],[Heures contrat]]</f>
        <v>#REF!</v>
      </c>
      <c r="G123" s="53" t="e">
        <f>_xlfn.XLOOKUP(HeuresSupp_C[[#This Row],[ID salarié]],#REF!,#REF!)</f>
        <v>#REF!</v>
      </c>
      <c r="H123" s="53" t="e">
        <f>HeuresSupp_C[[#This Row],[Heures contrat]]*HeuresSupp_C[[#This Row],[Taux horaire brut]]+HeuresSupp_C[[#This Row],[Heures supp.]]*HeuresSupp_C[[#This Row],[Taux horaire brut]]*1.25</f>
        <v>#REF!</v>
      </c>
      <c r="I123" s="21"/>
      <c r="J123" s="18"/>
      <c r="K123"/>
      <c r="L123" s="18"/>
    </row>
    <row r="124" spans="2:12" hidden="1" outlineLevel="1" x14ac:dyDescent="0.2">
      <c r="B124" s="14" t="s">
        <v>25</v>
      </c>
      <c r="C124" s="17">
        <v>46048</v>
      </c>
      <c r="D124" s="65">
        <v>1.7083333333333333</v>
      </c>
      <c r="E124" s="74" t="e">
        <f>_xlfn.XLOOKUP(HeuresSupp_C[[#This Row],[ID salarié]],#REF!,#REF!)*24</f>
        <v>#REF!</v>
      </c>
      <c r="F124" s="74" t="e">
        <f>HeuresSupp_C[[#This Row],[Heures travaillées]]*24-HeuresSupp_C[[#This Row],[Heures contrat]]</f>
        <v>#REF!</v>
      </c>
      <c r="G124" s="53" t="e">
        <f>_xlfn.XLOOKUP(HeuresSupp_C[[#This Row],[ID salarié]],#REF!,#REF!)</f>
        <v>#REF!</v>
      </c>
      <c r="H124" s="53" t="e">
        <f>HeuresSupp_C[[#This Row],[Heures contrat]]*HeuresSupp_C[[#This Row],[Taux horaire brut]]+HeuresSupp_C[[#This Row],[Heures supp.]]*HeuresSupp_C[[#This Row],[Taux horaire brut]]*1.25</f>
        <v>#REF!</v>
      </c>
      <c r="I124" s="21"/>
      <c r="J124" s="18"/>
      <c r="K124"/>
      <c r="L124" s="18"/>
    </row>
    <row r="125" spans="2:12" hidden="1" outlineLevel="1" x14ac:dyDescent="0.2">
      <c r="B125" s="14" t="s">
        <v>32</v>
      </c>
      <c r="C125" s="17">
        <v>46048</v>
      </c>
      <c r="D125" s="65">
        <v>1.5208333333333333</v>
      </c>
      <c r="E125" s="74" t="e">
        <f>_xlfn.XLOOKUP(HeuresSupp_C[[#This Row],[ID salarié]],#REF!,#REF!)*24</f>
        <v>#REF!</v>
      </c>
      <c r="F125" s="74" t="e">
        <f>HeuresSupp_C[[#This Row],[Heures travaillées]]*24-HeuresSupp_C[[#This Row],[Heures contrat]]</f>
        <v>#REF!</v>
      </c>
      <c r="G125" s="53" t="e">
        <f>_xlfn.XLOOKUP(HeuresSupp_C[[#This Row],[ID salarié]],#REF!,#REF!)</f>
        <v>#REF!</v>
      </c>
      <c r="H125" s="53" t="e">
        <f>HeuresSupp_C[[#This Row],[Heures contrat]]*HeuresSupp_C[[#This Row],[Taux horaire brut]]+HeuresSupp_C[[#This Row],[Heures supp.]]*HeuresSupp_C[[#This Row],[Taux horaire brut]]*1.25</f>
        <v>#REF!</v>
      </c>
      <c r="I125" s="21"/>
      <c r="J125" s="18"/>
      <c r="K125"/>
      <c r="L125" s="18"/>
    </row>
    <row r="126" spans="2:12" hidden="1" outlineLevel="1" x14ac:dyDescent="0.2">
      <c r="B126" s="14" t="s">
        <v>31</v>
      </c>
      <c r="C126" s="17">
        <v>46048</v>
      </c>
      <c r="D126" s="65">
        <v>1.6875</v>
      </c>
      <c r="E126" s="74" t="e">
        <f>_xlfn.XLOOKUP(HeuresSupp_C[[#This Row],[ID salarié]],#REF!,#REF!)*24</f>
        <v>#REF!</v>
      </c>
      <c r="F126" s="74" t="e">
        <f>HeuresSupp_C[[#This Row],[Heures travaillées]]*24-HeuresSupp_C[[#This Row],[Heures contrat]]</f>
        <v>#REF!</v>
      </c>
      <c r="G126" s="53" t="e">
        <f>_xlfn.XLOOKUP(HeuresSupp_C[[#This Row],[ID salarié]],#REF!,#REF!)</f>
        <v>#REF!</v>
      </c>
      <c r="H126" s="53" t="e">
        <f>HeuresSupp_C[[#This Row],[Heures contrat]]*HeuresSupp_C[[#This Row],[Taux horaire brut]]+HeuresSupp_C[[#This Row],[Heures supp.]]*HeuresSupp_C[[#This Row],[Taux horaire brut]]*1.25</f>
        <v>#REF!</v>
      </c>
      <c r="I126" s="21"/>
      <c r="J126" s="18"/>
      <c r="K126"/>
      <c r="L126" s="18"/>
    </row>
    <row r="127" spans="2:12" hidden="1" outlineLevel="1" x14ac:dyDescent="0.2">
      <c r="B127" s="14" t="s">
        <v>57</v>
      </c>
      <c r="C127" s="17">
        <v>46048</v>
      </c>
      <c r="D127" s="65">
        <v>1.6875</v>
      </c>
      <c r="E127" s="74" t="e">
        <f>_xlfn.XLOOKUP(HeuresSupp_C[[#This Row],[ID salarié]],#REF!,#REF!)*24</f>
        <v>#REF!</v>
      </c>
      <c r="F127" s="74" t="e">
        <f>HeuresSupp_C[[#This Row],[Heures travaillées]]*24-HeuresSupp_C[[#This Row],[Heures contrat]]</f>
        <v>#REF!</v>
      </c>
      <c r="G127" s="53" t="e">
        <f>_xlfn.XLOOKUP(HeuresSupp_C[[#This Row],[ID salarié]],#REF!,#REF!)</f>
        <v>#REF!</v>
      </c>
      <c r="H127" s="53" t="e">
        <f>HeuresSupp_C[[#This Row],[Heures contrat]]*HeuresSupp_C[[#This Row],[Taux horaire brut]]+HeuresSupp_C[[#This Row],[Heures supp.]]*HeuresSupp_C[[#This Row],[Taux horaire brut]]*1.25</f>
        <v>#REF!</v>
      </c>
      <c r="I127" s="21"/>
      <c r="J127" s="18"/>
      <c r="K127"/>
      <c r="L127" s="18"/>
    </row>
    <row r="128" spans="2:12" hidden="1" outlineLevel="1" x14ac:dyDescent="0.2">
      <c r="B128" s="14" t="s">
        <v>26</v>
      </c>
      <c r="C128" s="17">
        <v>46048</v>
      </c>
      <c r="D128" s="65">
        <v>1.625</v>
      </c>
      <c r="E128" s="74" t="e">
        <f>_xlfn.XLOOKUP(HeuresSupp_C[[#This Row],[ID salarié]],#REF!,#REF!)*24</f>
        <v>#REF!</v>
      </c>
      <c r="F128" s="74" t="e">
        <f>HeuresSupp_C[[#This Row],[Heures travaillées]]*24-HeuresSupp_C[[#This Row],[Heures contrat]]</f>
        <v>#REF!</v>
      </c>
      <c r="G128" s="53" t="e">
        <f>_xlfn.XLOOKUP(HeuresSupp_C[[#This Row],[ID salarié]],#REF!,#REF!)</f>
        <v>#REF!</v>
      </c>
      <c r="H128" s="53" t="e">
        <f>HeuresSupp_C[[#This Row],[Heures contrat]]*HeuresSupp_C[[#This Row],[Taux horaire brut]]+HeuresSupp_C[[#This Row],[Heures supp.]]*HeuresSupp_C[[#This Row],[Taux horaire brut]]*1.25</f>
        <v>#REF!</v>
      </c>
      <c r="I128" s="21"/>
      <c r="J128" s="18"/>
      <c r="K128"/>
      <c r="L128" s="18"/>
    </row>
    <row r="129" spans="2:12" hidden="1" outlineLevel="1" x14ac:dyDescent="0.2">
      <c r="B129" s="14" t="s">
        <v>27</v>
      </c>
      <c r="C129" s="17">
        <v>46048</v>
      </c>
      <c r="D129" s="65">
        <v>1.4791666666666667</v>
      </c>
      <c r="E129" s="74" t="e">
        <f>_xlfn.XLOOKUP(HeuresSupp_C[[#This Row],[ID salarié]],#REF!,#REF!)*24</f>
        <v>#REF!</v>
      </c>
      <c r="F129" s="74" t="e">
        <f>HeuresSupp_C[[#This Row],[Heures travaillées]]*24-HeuresSupp_C[[#This Row],[Heures contrat]]</f>
        <v>#REF!</v>
      </c>
      <c r="G129" s="53" t="e">
        <f>_xlfn.XLOOKUP(HeuresSupp_C[[#This Row],[ID salarié]],#REF!,#REF!)</f>
        <v>#REF!</v>
      </c>
      <c r="H129" s="53" t="e">
        <f>HeuresSupp_C[[#This Row],[Heures contrat]]*HeuresSupp_C[[#This Row],[Taux horaire brut]]+HeuresSupp_C[[#This Row],[Heures supp.]]*HeuresSupp_C[[#This Row],[Taux horaire brut]]*1.25</f>
        <v>#REF!</v>
      </c>
      <c r="I129" s="21"/>
      <c r="J129" s="18"/>
      <c r="K129"/>
      <c r="L129" s="18"/>
    </row>
    <row r="130" spans="2:12" hidden="1" outlineLevel="1" x14ac:dyDescent="0.2">
      <c r="B130" s="14" t="s">
        <v>58</v>
      </c>
      <c r="C130" s="17">
        <v>46048</v>
      </c>
      <c r="D130" s="65">
        <v>1.7604166666666667</v>
      </c>
      <c r="E130" s="74" t="e">
        <f>_xlfn.XLOOKUP(HeuresSupp_C[[#This Row],[ID salarié]],#REF!,#REF!)*24</f>
        <v>#REF!</v>
      </c>
      <c r="F130" s="74" t="e">
        <f>HeuresSupp_C[[#This Row],[Heures travaillées]]*24-HeuresSupp_C[[#This Row],[Heures contrat]]</f>
        <v>#REF!</v>
      </c>
      <c r="G130" s="53" t="e">
        <f>_xlfn.XLOOKUP(HeuresSupp_C[[#This Row],[ID salarié]],#REF!,#REF!)</f>
        <v>#REF!</v>
      </c>
      <c r="H130" s="53" t="e">
        <f>HeuresSupp_C[[#This Row],[Heures contrat]]*HeuresSupp_C[[#This Row],[Taux horaire brut]]+HeuresSupp_C[[#This Row],[Heures supp.]]*HeuresSupp_C[[#This Row],[Taux horaire brut]]*1.25</f>
        <v>#REF!</v>
      </c>
      <c r="I130" s="21"/>
      <c r="J130" s="18"/>
      <c r="K130"/>
      <c r="L130" s="18"/>
    </row>
    <row r="131" spans="2:12" hidden="1" outlineLevel="1" x14ac:dyDescent="0.2">
      <c r="B131" s="14" t="s">
        <v>59</v>
      </c>
      <c r="C131" s="17">
        <v>46048</v>
      </c>
      <c r="D131" s="65">
        <v>1.53125</v>
      </c>
      <c r="E131" s="74" t="e">
        <f>_xlfn.XLOOKUP(HeuresSupp_C[[#This Row],[ID salarié]],#REF!,#REF!)*24</f>
        <v>#REF!</v>
      </c>
      <c r="F131" s="74" t="e">
        <f>HeuresSupp_C[[#This Row],[Heures travaillées]]*24-HeuresSupp_C[[#This Row],[Heures contrat]]</f>
        <v>#REF!</v>
      </c>
      <c r="G131" s="53" t="e">
        <f>_xlfn.XLOOKUP(HeuresSupp_C[[#This Row],[ID salarié]],#REF!,#REF!)</f>
        <v>#REF!</v>
      </c>
      <c r="H131" s="53" t="e">
        <f>HeuresSupp_C[[#This Row],[Heures contrat]]*HeuresSupp_C[[#This Row],[Taux horaire brut]]+HeuresSupp_C[[#This Row],[Heures supp.]]*HeuresSupp_C[[#This Row],[Taux horaire brut]]*1.25</f>
        <v>#REF!</v>
      </c>
      <c r="I131" s="21"/>
      <c r="J131" s="18"/>
      <c r="K131"/>
      <c r="L131" s="18"/>
    </row>
    <row r="132" spans="2:12" hidden="1" outlineLevel="1" x14ac:dyDescent="0.2">
      <c r="B132" s="14" t="s">
        <v>60</v>
      </c>
      <c r="C132" s="17">
        <v>46048</v>
      </c>
      <c r="D132" s="65">
        <v>1.7083333333333333</v>
      </c>
      <c r="E132" s="74" t="e">
        <f>_xlfn.XLOOKUP(HeuresSupp_C[[#This Row],[ID salarié]],#REF!,#REF!)*24</f>
        <v>#REF!</v>
      </c>
      <c r="F132" s="74" t="e">
        <f>HeuresSupp_C[[#This Row],[Heures travaillées]]*24-HeuresSupp_C[[#This Row],[Heures contrat]]</f>
        <v>#REF!</v>
      </c>
      <c r="G132" s="53" t="e">
        <f>_xlfn.XLOOKUP(HeuresSupp_C[[#This Row],[ID salarié]],#REF!,#REF!)</f>
        <v>#REF!</v>
      </c>
      <c r="H132" s="53" t="e">
        <f>HeuresSupp_C[[#This Row],[Heures contrat]]*HeuresSupp_C[[#This Row],[Taux horaire brut]]+HeuresSupp_C[[#This Row],[Heures supp.]]*HeuresSupp_C[[#This Row],[Taux horaire brut]]*1.25</f>
        <v>#REF!</v>
      </c>
      <c r="I132" s="21"/>
      <c r="J132" s="18"/>
      <c r="K132"/>
      <c r="L132" s="18"/>
    </row>
    <row r="133" spans="2:12" collapsed="1" x14ac:dyDescent="0.2"/>
  </sheetData>
  <mergeCells count="6">
    <mergeCell ref="A1:I1"/>
    <mergeCell ref="B3:I3"/>
    <mergeCell ref="B31:I31"/>
    <mergeCell ref="B32:H32"/>
    <mergeCell ref="B4:H4"/>
    <mergeCell ref="B5:H5"/>
  </mergeCells>
  <phoneticPr fontId="6" type="noConversion"/>
  <pageMargins left="0.75" right="0.75" top="1" bottom="1" header="0.5" footer="0.5"/>
  <pageSetup paperSize="9" orientation="portrait" horizontalDpi="0" verticalDpi="0"/>
  <tableParts count="3">
    <tablePart r:id="rId2"/>
    <tablePart r:id="rId3"/>
    <tablePart r:id="rId4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5BCAA7-FEE9-EC40-AFBE-81059E7DE8EF}">
  <sheetPr>
    <tabColor theme="8" tint="0.79998168889431442"/>
  </sheetPr>
  <dimension ref="A1:I44"/>
  <sheetViews>
    <sheetView showGridLines="0" workbookViewId="0">
      <pane ySplit="1" topLeftCell="A2" activePane="bottomLeft" state="frozen"/>
      <selection pane="bottomLeft" activeCell="E7" sqref="E7"/>
    </sheetView>
  </sheetViews>
  <sheetFormatPr baseColWidth="10" defaultColWidth="8.83203125" defaultRowHeight="15" outlineLevelRow="1" x14ac:dyDescent="0.2"/>
  <cols>
    <col min="1" max="1" width="2.83203125" style="13" customWidth="1"/>
    <col min="2" max="2" width="30.83203125" style="13" customWidth="1"/>
    <col min="3" max="6" width="20.83203125" style="13" customWidth="1"/>
    <col min="7" max="7" width="25.83203125" style="13" customWidth="1"/>
    <col min="8" max="8" width="20.83203125" style="13" customWidth="1"/>
    <col min="9" max="9" width="2.83203125" style="23" customWidth="1"/>
    <col min="10" max="10" width="2.83203125" style="13" customWidth="1"/>
    <col min="11" max="17" width="20.83203125" style="13" customWidth="1"/>
    <col min="18" max="20" width="8.83203125" style="13"/>
    <col min="21" max="21" width="8.83203125" style="13" customWidth="1"/>
    <col min="22" max="16384" width="8.83203125" style="13"/>
  </cols>
  <sheetData>
    <row r="1" spans="1:9" ht="19" x14ac:dyDescent="0.2">
      <c r="A1" s="133" t="s">
        <v>101</v>
      </c>
      <c r="B1" s="133"/>
      <c r="C1" s="133"/>
      <c r="D1" s="133"/>
      <c r="E1" s="133"/>
      <c r="F1" s="133"/>
      <c r="G1" s="133"/>
      <c r="H1" s="133"/>
      <c r="I1" s="133"/>
    </row>
    <row r="3" spans="1:9" ht="15" customHeight="1" x14ac:dyDescent="0.2">
      <c r="A3" s="19"/>
      <c r="B3" s="127" t="s">
        <v>98</v>
      </c>
      <c r="C3" s="127"/>
      <c r="D3" s="127"/>
      <c r="E3" s="127"/>
      <c r="F3" s="127"/>
      <c r="G3" s="127"/>
      <c r="H3" s="127"/>
      <c r="I3" s="129"/>
    </row>
    <row r="4" spans="1:9" ht="15" customHeight="1" x14ac:dyDescent="0.2">
      <c r="B4" s="136" t="s">
        <v>95</v>
      </c>
      <c r="C4" s="136"/>
      <c r="D4" s="136"/>
      <c r="E4" s="136"/>
      <c r="F4" s="136"/>
      <c r="G4" s="136"/>
      <c r="H4" s="136"/>
    </row>
    <row r="6" spans="1:9" ht="16" x14ac:dyDescent="0.2">
      <c r="B6" s="13" t="s">
        <v>97</v>
      </c>
      <c r="C6" s="13" t="s">
        <v>92</v>
      </c>
      <c r="D6" s="13" t="s">
        <v>93</v>
      </c>
      <c r="E6" s="26" t="s">
        <v>100</v>
      </c>
      <c r="G6" s="13" t="s">
        <v>96</v>
      </c>
      <c r="H6" s="13" t="s">
        <v>91</v>
      </c>
    </row>
    <row r="7" spans="1:9" ht="16" x14ac:dyDescent="0.2">
      <c r="B7" s="13" t="s">
        <v>24</v>
      </c>
      <c r="C7" s="82">
        <v>46211</v>
      </c>
      <c r="D7" s="82">
        <v>46224</v>
      </c>
      <c r="E7" s="89"/>
      <c r="G7" s="82">
        <v>46217</v>
      </c>
      <c r="H7" s="12" t="s">
        <v>89</v>
      </c>
    </row>
    <row r="8" spans="1:9" ht="16" x14ac:dyDescent="0.2">
      <c r="B8" s="13" t="s">
        <v>24</v>
      </c>
      <c r="C8" s="82">
        <v>46266</v>
      </c>
      <c r="D8" s="82">
        <v>46269</v>
      </c>
      <c r="E8" s="89"/>
      <c r="G8" s="82">
        <v>46249</v>
      </c>
      <c r="H8" s="12" t="s">
        <v>90</v>
      </c>
    </row>
    <row r="9" spans="1:9" ht="16" x14ac:dyDescent="0.2">
      <c r="B9" s="13" t="s">
        <v>25</v>
      </c>
      <c r="C9" s="82">
        <v>46216</v>
      </c>
      <c r="D9" s="82">
        <v>46234</v>
      </c>
      <c r="E9" s="89"/>
    </row>
    <row r="10" spans="1:9" ht="16" x14ac:dyDescent="0.2">
      <c r="B10" s="13" t="s">
        <v>25</v>
      </c>
      <c r="C10" s="82">
        <v>46235</v>
      </c>
      <c r="D10" s="82">
        <v>46237</v>
      </c>
      <c r="E10" s="89"/>
    </row>
    <row r="11" spans="1:9" ht="16" x14ac:dyDescent="0.2">
      <c r="B11" s="13" t="s">
        <v>32</v>
      </c>
      <c r="C11" s="82">
        <v>46209</v>
      </c>
      <c r="D11" s="82">
        <v>46209</v>
      </c>
      <c r="E11" s="89"/>
    </row>
    <row r="12" spans="1:9" ht="16" x14ac:dyDescent="0.2">
      <c r="B12" s="13" t="s">
        <v>32</v>
      </c>
      <c r="C12" s="82">
        <v>46258</v>
      </c>
      <c r="D12" s="82">
        <v>46265</v>
      </c>
      <c r="E12" s="89"/>
    </row>
    <row r="13" spans="1:9" ht="16" x14ac:dyDescent="0.2">
      <c r="B13" s="13" t="s">
        <v>32</v>
      </c>
      <c r="C13" s="82">
        <v>46266</v>
      </c>
      <c r="D13" s="82">
        <v>46269</v>
      </c>
      <c r="E13" s="89"/>
    </row>
    <row r="16" spans="1:9" ht="16" x14ac:dyDescent="0.2">
      <c r="B16" s="91" t="s">
        <v>2</v>
      </c>
    </row>
    <row r="17" spans="1:9" hidden="1" outlineLevel="1" x14ac:dyDescent="0.2"/>
    <row r="18" spans="1:9" ht="16" hidden="1" outlineLevel="1" x14ac:dyDescent="0.2">
      <c r="B18" s="13" t="s">
        <v>97</v>
      </c>
      <c r="C18" s="13" t="s">
        <v>92</v>
      </c>
      <c r="D18" s="13" t="s">
        <v>93</v>
      </c>
      <c r="E18" s="24" t="s">
        <v>94</v>
      </c>
    </row>
    <row r="19" spans="1:9" ht="16" hidden="1" outlineLevel="1" x14ac:dyDescent="0.2">
      <c r="B19" s="13" t="s">
        <v>24</v>
      </c>
      <c r="C19" s="82">
        <v>46211</v>
      </c>
      <c r="D19" s="82">
        <v>46224</v>
      </c>
      <c r="E19" s="87">
        <f>NETWORKDAYS(CongésPayés_C[[#This Row],[Date début]],CongésPayés_C[[#This Row],[Date fin inclus]],JoursFériés[Jours fériés T3 2026])</f>
        <v>9</v>
      </c>
    </row>
    <row r="20" spans="1:9" ht="16" hidden="1" outlineLevel="1" x14ac:dyDescent="0.2">
      <c r="B20" s="13" t="s">
        <v>24</v>
      </c>
      <c r="C20" s="82">
        <v>46266</v>
      </c>
      <c r="D20" s="82">
        <v>46269</v>
      </c>
      <c r="E20" s="87">
        <f>NETWORKDAYS(CongésPayés_C[[#This Row],[Date début]],CongésPayés_C[[#This Row],[Date fin inclus]],JoursFériés[Jours fériés T3 2026])</f>
        <v>4</v>
      </c>
    </row>
    <row r="21" spans="1:9" ht="16" hidden="1" outlineLevel="1" x14ac:dyDescent="0.2">
      <c r="B21" s="13" t="s">
        <v>25</v>
      </c>
      <c r="C21" s="82">
        <v>46216</v>
      </c>
      <c r="D21" s="82">
        <v>46234</v>
      </c>
      <c r="E21" s="87">
        <f>NETWORKDAYS(CongésPayés_C[[#This Row],[Date début]],CongésPayés_C[[#This Row],[Date fin inclus]],JoursFériés[Jours fériés T3 2026])</f>
        <v>14</v>
      </c>
      <c r="G21" s="82"/>
      <c r="H21" s="12"/>
    </row>
    <row r="22" spans="1:9" ht="16" hidden="1" outlineLevel="1" x14ac:dyDescent="0.2">
      <c r="B22" s="13" t="s">
        <v>25</v>
      </c>
      <c r="C22" s="82">
        <v>46235</v>
      </c>
      <c r="D22" s="82">
        <v>46237</v>
      </c>
      <c r="E22" s="87">
        <f>NETWORKDAYS(CongésPayés_C[[#This Row],[Date début]],CongésPayés_C[[#This Row],[Date fin inclus]],JoursFériés[Jours fériés T3 2026])</f>
        <v>1</v>
      </c>
      <c r="G22" s="82"/>
      <c r="H22" s="12"/>
    </row>
    <row r="23" spans="1:9" ht="16" hidden="1" outlineLevel="1" x14ac:dyDescent="0.2">
      <c r="B23" s="13" t="s">
        <v>32</v>
      </c>
      <c r="C23" s="82">
        <v>46209</v>
      </c>
      <c r="D23" s="82">
        <v>46209</v>
      </c>
      <c r="E23" s="87">
        <f>NETWORKDAYS(CongésPayés_C[[#This Row],[Date début]],CongésPayés_C[[#This Row],[Date fin inclus]],JoursFériés[Jours fériés T3 2026])</f>
        <v>1</v>
      </c>
      <c r="G23" s="82"/>
      <c r="H23" s="12"/>
    </row>
    <row r="24" spans="1:9" ht="16" hidden="1" outlineLevel="1" x14ac:dyDescent="0.2">
      <c r="B24" s="13" t="s">
        <v>32</v>
      </c>
      <c r="C24" s="82">
        <v>46258</v>
      </c>
      <c r="D24" s="82">
        <v>46265</v>
      </c>
      <c r="E24" s="87">
        <f>NETWORKDAYS(CongésPayés_C[[#This Row],[Date début]],CongésPayés_C[[#This Row],[Date fin inclus]],JoursFériés[Jours fériés T3 2026])</f>
        <v>6</v>
      </c>
      <c r="G24" s="82"/>
      <c r="H24" s="12"/>
    </row>
    <row r="25" spans="1:9" ht="16" hidden="1" outlineLevel="1" x14ac:dyDescent="0.2">
      <c r="B25" s="13" t="s">
        <v>32</v>
      </c>
      <c r="C25" s="82">
        <v>46266</v>
      </c>
      <c r="D25" s="82">
        <v>46269</v>
      </c>
      <c r="E25" s="87">
        <f>NETWORKDAYS(CongésPayés_C[[#This Row],[Date début]],CongésPayés_C[[#This Row],[Date fin inclus]],JoursFériés[Jours fériés T3 2026])</f>
        <v>4</v>
      </c>
      <c r="G25" s="82"/>
      <c r="H25" s="12"/>
    </row>
    <row r="26" spans="1:9" collapsed="1" x14ac:dyDescent="0.2">
      <c r="C26" s="86"/>
      <c r="D26" s="86"/>
      <c r="G26" s="82"/>
      <c r="H26" s="12"/>
    </row>
    <row r="27" spans="1:9" x14ac:dyDescent="0.2">
      <c r="C27" s="86"/>
      <c r="D27" s="86"/>
    </row>
    <row r="28" spans="1:9" ht="15" customHeight="1" x14ac:dyDescent="0.2">
      <c r="A28" s="19"/>
      <c r="B28" s="127" t="s">
        <v>99</v>
      </c>
      <c r="C28" s="127"/>
      <c r="D28" s="127"/>
      <c r="E28" s="127"/>
      <c r="F28" s="127"/>
      <c r="G28" s="127"/>
      <c r="H28" s="127"/>
      <c r="I28" s="129"/>
    </row>
    <row r="30" spans="1:9" ht="16" x14ac:dyDescent="0.2">
      <c r="B30" s="28" t="s">
        <v>88</v>
      </c>
      <c r="C30" s="92"/>
      <c r="D30" s="92"/>
      <c r="E30" s="92"/>
      <c r="F30" s="92"/>
    </row>
    <row r="31" spans="1:9" ht="16" x14ac:dyDescent="0.2">
      <c r="B31" s="28" t="s">
        <v>97</v>
      </c>
      <c r="C31" s="88">
        <v>46204</v>
      </c>
      <c r="D31" s="94"/>
      <c r="E31" s="94"/>
      <c r="F31" s="94"/>
    </row>
    <row r="32" spans="1:9" ht="16" x14ac:dyDescent="0.2">
      <c r="B32" s="30" t="s">
        <v>24</v>
      </c>
      <c r="C32" s="93"/>
      <c r="D32" s="93"/>
      <c r="E32" s="93"/>
    </row>
    <row r="33" spans="2:6" ht="16" x14ac:dyDescent="0.2">
      <c r="B33" s="30" t="s">
        <v>25</v>
      </c>
      <c r="C33" s="93"/>
      <c r="D33" s="93"/>
      <c r="E33" s="93"/>
    </row>
    <row r="34" spans="2:6" ht="16" x14ac:dyDescent="0.2">
      <c r="B34" s="30" t="s">
        <v>32</v>
      </c>
      <c r="C34" s="93"/>
      <c r="D34" s="93"/>
      <c r="E34" s="93"/>
    </row>
    <row r="37" spans="2:6" ht="16" x14ac:dyDescent="0.2">
      <c r="B37" s="91" t="s">
        <v>2</v>
      </c>
    </row>
    <row r="38" spans="2:6" hidden="1" outlineLevel="1" x14ac:dyDescent="0.2"/>
    <row r="39" spans="2:6" ht="16" hidden="1" outlineLevel="1" x14ac:dyDescent="0.2">
      <c r="B39" s="90" t="s">
        <v>88</v>
      </c>
      <c r="C39" s="83">
        <f>NETWORKDAYS(C40,EOMONTH(C40,0),JoursFériés[[Jours fériés T3 2026]:[Jours fériés T3 2026]])</f>
        <v>22</v>
      </c>
      <c r="D39" s="83">
        <f>NETWORKDAYS(D40,EOMONTH(D40,0),JoursFériés[[Jours fériés T3 2026]:[Jours fériés T3 2026]])</f>
        <v>21</v>
      </c>
      <c r="E39" s="83">
        <f>NETWORKDAYS(E40,EOMONTH(E40,0),JoursFériés[[Jours fériés T3 2026]:[Jours fériés T3 2026]])</f>
        <v>22</v>
      </c>
      <c r="F39" s="83">
        <f>NETWORKDAYS(F40,EOMONTH(F40,0),JoursFériés[[Jours fériés T3 2026]:[Jours fériés T3 2026]])</f>
        <v>22</v>
      </c>
    </row>
    <row r="40" spans="2:6" ht="16" hidden="1" outlineLevel="1" x14ac:dyDescent="0.2">
      <c r="B40" s="28" t="s">
        <v>97</v>
      </c>
      <c r="C40" s="88">
        <v>46204</v>
      </c>
      <c r="D40" s="84">
        <f>EDATE(C40,1)</f>
        <v>46235</v>
      </c>
      <c r="E40" s="84">
        <f t="shared" ref="E40:F40" si="0">EDATE(D40,1)</f>
        <v>46266</v>
      </c>
      <c r="F40" s="84">
        <f t="shared" si="0"/>
        <v>46296</v>
      </c>
    </row>
    <row r="41" spans="2:6" ht="16" hidden="1" outlineLevel="1" x14ac:dyDescent="0.2">
      <c r="B41" s="30" t="s">
        <v>24</v>
      </c>
      <c r="C41" s="85">
        <f>C$39-SUMIFS(CongésPayés_C[[Jours ouvrés décomptés]:[Jours ouvrés décomptés]],
CongésPayés_C[[Date début]:[Date début]],"&gt;="&amp;C$40,
CongésPayés_C[[Date début]:[Date début]],"&lt;"&amp;D$40,
CongésPayés_C[[ID employé]:[ID employé]],$B41)</f>
        <v>13</v>
      </c>
      <c r="D41" s="85">
        <f>D$39-SUMIFS(CongésPayés_C[[Jours ouvrés décomptés]:[Jours ouvrés décomptés]],
CongésPayés_C[[Date début]:[Date début]],"&gt;="&amp;D$40,
CongésPayés_C[[Date début]:[Date début]],"&lt;"&amp;E$40,
CongésPayés_C[[ID employé]:[ID employé]],$B41)</f>
        <v>21</v>
      </c>
      <c r="E41" s="85">
        <f>E$39-SUMIFS(CongésPayés_C[[Jours ouvrés décomptés]:[Jours ouvrés décomptés]],
CongésPayés_C[[Date début]:[Date début]],"&gt;="&amp;E$40,
CongésPayés_C[[Date début]:[Date début]],"&lt;"&amp;F$40,
CongésPayés_C[[ID employé]:[ID employé]],$B41)</f>
        <v>18</v>
      </c>
    </row>
    <row r="42" spans="2:6" ht="16" hidden="1" outlineLevel="1" x14ac:dyDescent="0.2">
      <c r="B42" s="30" t="s">
        <v>25</v>
      </c>
      <c r="C42" s="85">
        <f>C$39-SUMIFS(CongésPayés_C[[Jours ouvrés décomptés]:[Jours ouvrés décomptés]],
CongésPayés_C[[Date début]:[Date début]],"&gt;="&amp;C$40,
CongésPayés_C[[Date début]:[Date début]],"&lt;"&amp;D$40,
CongésPayés_C[[ID employé]:[ID employé]],$B42)</f>
        <v>8</v>
      </c>
      <c r="D42" s="85">
        <f>D$39-SUMIFS(CongésPayés_C[[Jours ouvrés décomptés]:[Jours ouvrés décomptés]],
CongésPayés_C[[Date début]:[Date début]],"&gt;="&amp;D$40,
CongésPayés_C[[Date début]:[Date début]],"&lt;"&amp;E$40,
CongésPayés_C[[ID employé]:[ID employé]],$B42)</f>
        <v>20</v>
      </c>
      <c r="E42" s="85">
        <f>E$39-SUMIFS(CongésPayés_C[[Jours ouvrés décomptés]:[Jours ouvrés décomptés]],
CongésPayés_C[[Date début]:[Date début]],"&gt;="&amp;E$40,
CongésPayés_C[[Date début]:[Date début]],"&lt;"&amp;F$40,
CongésPayés_C[[ID employé]:[ID employé]],$B42)</f>
        <v>22</v>
      </c>
    </row>
    <row r="43" spans="2:6" ht="16" hidden="1" outlineLevel="1" x14ac:dyDescent="0.2">
      <c r="B43" s="30" t="s">
        <v>32</v>
      </c>
      <c r="C43" s="85">
        <f>C$39-SUMIFS(CongésPayés_C[[Jours ouvrés décomptés]:[Jours ouvrés décomptés]],
CongésPayés_C[[Date début]:[Date début]],"&gt;="&amp;C$40,
CongésPayés_C[[Date début]:[Date début]],"&lt;"&amp;D$40,
CongésPayés_C[[ID employé]:[ID employé]],$B43)</f>
        <v>21</v>
      </c>
      <c r="D43" s="85">
        <f>D$39-SUMIFS(CongésPayés_C[[Jours ouvrés décomptés]:[Jours ouvrés décomptés]],
CongésPayés_C[[Date début]:[Date début]],"&gt;="&amp;D$40,
CongésPayés_C[[Date début]:[Date début]],"&lt;"&amp;E$40,
CongésPayés_C[[ID employé]:[ID employé]],$B43)</f>
        <v>15</v>
      </c>
      <c r="E43" s="85">
        <f>E$39-SUMIFS(CongésPayés_C[[Jours ouvrés décomptés]:[Jours ouvrés décomptés]],
CongésPayés_C[[Date début]:[Date début]],"&gt;="&amp;E$40,
CongésPayés_C[[Date début]:[Date début]],"&lt;"&amp;F$40,
CongésPayés_C[[ID employé]:[ID employé]],$B43)</f>
        <v>18</v>
      </c>
    </row>
    <row r="44" spans="2:6" collapsed="1" x14ac:dyDescent="0.2"/>
  </sheetData>
  <mergeCells count="4">
    <mergeCell ref="B3:I3"/>
    <mergeCell ref="B28:I28"/>
    <mergeCell ref="B4:H4"/>
    <mergeCell ref="A1:I1"/>
  </mergeCells>
  <pageMargins left="0.75" right="0.75" top="1" bottom="1" header="0.5" footer="0.5"/>
  <pageSetup paperSize="9" orientation="portrait" horizontalDpi="0" verticalDpi="0"/>
  <tableParts count="3">
    <tablePart r:id="rId1"/>
    <tablePart r:id="rId2"/>
    <tablePart r:id="rId3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4E7A71-2381-044F-B8B3-456EC3777303}">
  <sheetPr>
    <tabColor theme="8" tint="0.79998168889431442"/>
  </sheetPr>
  <dimension ref="A1:I13"/>
  <sheetViews>
    <sheetView showGridLines="0" workbookViewId="0">
      <pane ySplit="1" topLeftCell="A2" activePane="bottomLeft" state="frozen"/>
      <selection pane="bottomLeft" activeCell="C7" sqref="C7"/>
    </sheetView>
  </sheetViews>
  <sheetFormatPr baseColWidth="10" defaultColWidth="8.83203125" defaultRowHeight="15" x14ac:dyDescent="0.2"/>
  <cols>
    <col min="1" max="1" width="2.83203125" style="18" customWidth="1"/>
    <col min="2" max="4" width="20.83203125" style="18" customWidth="1"/>
    <col min="5" max="5" width="5.83203125" style="18" customWidth="1"/>
    <col min="6" max="8" width="20.83203125" style="18" customWidth="1"/>
    <col min="9" max="9" width="2.83203125" style="21" customWidth="1"/>
    <col min="10" max="16384" width="8.83203125" style="18"/>
  </cols>
  <sheetData>
    <row r="1" spans="1:9" ht="19" x14ac:dyDescent="0.2">
      <c r="A1" s="130" t="s">
        <v>131</v>
      </c>
      <c r="B1" s="130"/>
      <c r="C1" s="130"/>
      <c r="D1" s="130"/>
      <c r="E1" s="130"/>
      <c r="F1" s="130"/>
      <c r="G1" s="130"/>
      <c r="H1" s="130"/>
      <c r="I1" s="130"/>
    </row>
    <row r="3" spans="1:9" x14ac:dyDescent="0.2">
      <c r="A3" s="19"/>
      <c r="B3" s="127" t="s">
        <v>126</v>
      </c>
      <c r="C3" s="127"/>
      <c r="D3" s="127"/>
      <c r="E3" s="127"/>
      <c r="F3" s="127"/>
      <c r="G3" s="127"/>
      <c r="H3" s="127"/>
      <c r="I3" s="129"/>
    </row>
    <row r="5" spans="1:9" x14ac:dyDescent="0.2">
      <c r="F5" s="142" t="s">
        <v>125</v>
      </c>
      <c r="G5" s="142"/>
      <c r="H5" s="142"/>
    </row>
    <row r="6" spans="1:9" ht="16" x14ac:dyDescent="0.2">
      <c r="B6" s="18" t="s">
        <v>52</v>
      </c>
      <c r="C6" s="105" t="s">
        <v>123</v>
      </c>
      <c r="D6" s="105" t="s">
        <v>124</v>
      </c>
      <c r="E6" s="105"/>
      <c r="F6" s="18" t="s">
        <v>52</v>
      </c>
      <c r="G6" s="105" t="s">
        <v>123</v>
      </c>
      <c r="H6" s="105" t="s">
        <v>124</v>
      </c>
    </row>
    <row r="7" spans="1:9" ht="16" x14ac:dyDescent="0.2">
      <c r="B7" s="20" t="s">
        <v>47</v>
      </c>
      <c r="C7" s="106">
        <v>2667</v>
      </c>
      <c r="D7" s="107">
        <v>2667</v>
      </c>
      <c r="E7" s="107"/>
      <c r="F7" s="20" t="s">
        <v>47</v>
      </c>
      <c r="G7" s="106">
        <v>2667</v>
      </c>
      <c r="H7" s="107">
        <v>2667</v>
      </c>
    </row>
    <row r="8" spans="1:9" ht="16" x14ac:dyDescent="0.2">
      <c r="B8" s="50" t="s">
        <v>39</v>
      </c>
      <c r="C8" s="106">
        <v>3500</v>
      </c>
      <c r="D8" s="107">
        <v>3500</v>
      </c>
      <c r="E8" s="107"/>
      <c r="F8" s="50" t="s">
        <v>39</v>
      </c>
      <c r="G8" s="106">
        <v>3500</v>
      </c>
      <c r="H8" s="107">
        <v>3500</v>
      </c>
    </row>
    <row r="9" spans="1:9" ht="16" x14ac:dyDescent="0.2">
      <c r="B9" s="50" t="s">
        <v>40</v>
      </c>
      <c r="C9" s="106">
        <v>2500</v>
      </c>
      <c r="D9" s="107">
        <v>2450</v>
      </c>
      <c r="E9" s="107"/>
      <c r="F9" s="50" t="s">
        <v>40</v>
      </c>
      <c r="G9" s="106">
        <v>2500</v>
      </c>
      <c r="H9" s="107">
        <v>2450</v>
      </c>
    </row>
    <row r="10" spans="1:9" ht="16" x14ac:dyDescent="0.2">
      <c r="B10" s="50" t="s">
        <v>41</v>
      </c>
      <c r="C10" s="106">
        <v>3167</v>
      </c>
      <c r="D10" s="107">
        <v>3167</v>
      </c>
      <c r="E10" s="107"/>
      <c r="F10" s="50" t="s">
        <v>41</v>
      </c>
      <c r="G10" s="106">
        <v>3167</v>
      </c>
      <c r="H10" s="107">
        <v>3167</v>
      </c>
    </row>
    <row r="11" spans="1:9" ht="16" x14ac:dyDescent="0.2">
      <c r="B11" s="20" t="s">
        <v>42</v>
      </c>
      <c r="C11" s="106">
        <v>2750</v>
      </c>
      <c r="D11" s="107">
        <v>2650</v>
      </c>
      <c r="E11" s="107"/>
      <c r="F11" s="20" t="s">
        <v>42</v>
      </c>
      <c r="G11" s="106">
        <v>2750</v>
      </c>
      <c r="H11" s="107">
        <v>2650</v>
      </c>
    </row>
    <row r="12" spans="1:9" ht="16" x14ac:dyDescent="0.2">
      <c r="B12" s="20" t="s">
        <v>121</v>
      </c>
      <c r="C12" s="106">
        <v>3750</v>
      </c>
      <c r="D12" s="107">
        <v>3750.01</v>
      </c>
      <c r="E12" s="107"/>
      <c r="F12" s="20" t="s">
        <v>121</v>
      </c>
      <c r="G12" s="106">
        <v>3750</v>
      </c>
      <c r="H12" s="107">
        <v>3750.01</v>
      </c>
    </row>
    <row r="13" spans="1:9" ht="16" x14ac:dyDescent="0.2">
      <c r="B13" s="20" t="s">
        <v>122</v>
      </c>
      <c r="C13" s="106">
        <v>2800</v>
      </c>
      <c r="D13" s="107">
        <v>2800</v>
      </c>
      <c r="E13" s="107"/>
      <c r="F13" s="20" t="s">
        <v>122</v>
      </c>
      <c r="G13" s="106">
        <v>2800</v>
      </c>
      <c r="H13" s="107">
        <v>2800</v>
      </c>
    </row>
  </sheetData>
  <mergeCells count="3">
    <mergeCell ref="A1:I1"/>
    <mergeCell ref="B3:I3"/>
    <mergeCell ref="F5:H5"/>
  </mergeCells>
  <phoneticPr fontId="6" type="noConversion"/>
  <conditionalFormatting sqref="G7:H13">
    <cfRule type="expression" dxfId="0" priority="1">
      <formula>$G7&lt;&gt;$H7</formula>
    </cfRule>
  </conditionalFormatting>
  <pageMargins left="0.75" right="0.75" top="1" bottom="1" header="0.5" footer="0.5"/>
  <pageSetup paperSize="9" orientation="portrait" horizontalDpi="0" verticalDpi="0"/>
  <tableParts count="2">
    <tablePart r:id="rId1"/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8E876B-7494-5549-91BA-763333F1F9A1}">
  <sheetPr>
    <tabColor theme="8" tint="0.79998168889431442"/>
    <pageSetUpPr fitToPage="1"/>
  </sheetPr>
  <dimension ref="A1:I56"/>
  <sheetViews>
    <sheetView showGridLines="0" workbookViewId="0">
      <pane ySplit="1" topLeftCell="A2" activePane="bottomLeft" state="frozen"/>
      <selection pane="bottomLeft" activeCell="B5" sqref="B5:E5"/>
    </sheetView>
  </sheetViews>
  <sheetFormatPr baseColWidth="10" defaultColWidth="8.83203125" defaultRowHeight="15" x14ac:dyDescent="0.2"/>
  <cols>
    <col min="1" max="1" width="2.83203125" style="13" customWidth="1"/>
    <col min="2" max="5" width="28.33203125" style="13" customWidth="1"/>
    <col min="6" max="6" width="2.83203125" style="23" customWidth="1"/>
    <col min="7" max="7" width="2.83203125" style="13" customWidth="1"/>
    <col min="8" max="16384" width="8.83203125" style="13"/>
  </cols>
  <sheetData>
    <row r="1" spans="1:9" ht="19" x14ac:dyDescent="0.2">
      <c r="A1" s="133" t="s">
        <v>132</v>
      </c>
      <c r="B1" s="133"/>
      <c r="C1" s="133"/>
      <c r="D1" s="133"/>
      <c r="E1" s="133"/>
      <c r="F1" s="133"/>
    </row>
    <row r="3" spans="1:9" x14ac:dyDescent="0.2">
      <c r="A3" s="22"/>
      <c r="B3" s="134" t="s">
        <v>133</v>
      </c>
      <c r="C3" s="134"/>
      <c r="D3" s="134"/>
      <c r="E3" s="134"/>
      <c r="F3" s="135"/>
    </row>
    <row r="4" spans="1:9" x14ac:dyDescent="0.2">
      <c r="I4"/>
    </row>
    <row r="5" spans="1:9" ht="16" customHeight="1" x14ac:dyDescent="0.2">
      <c r="B5" s="143" t="s">
        <v>134</v>
      </c>
      <c r="C5" s="144"/>
      <c r="D5" s="144"/>
      <c r="E5" s="145"/>
      <c r="I5"/>
    </row>
    <row r="6" spans="1:9" x14ac:dyDescent="0.2">
      <c r="B6" s="108" t="s">
        <v>135</v>
      </c>
      <c r="E6" s="109"/>
      <c r="I6"/>
    </row>
    <row r="7" spans="1:9" x14ac:dyDescent="0.2">
      <c r="B7" s="108" t="s">
        <v>139</v>
      </c>
      <c r="E7" s="109"/>
      <c r="I7"/>
    </row>
    <row r="8" spans="1:9" x14ac:dyDescent="0.2">
      <c r="B8" s="113" t="s">
        <v>141</v>
      </c>
      <c r="C8" s="111"/>
      <c r="D8" s="111"/>
      <c r="E8" s="112"/>
      <c r="I8"/>
    </row>
    <row r="9" spans="1:9" x14ac:dyDescent="0.2">
      <c r="I9"/>
    </row>
    <row r="10" spans="1:9" ht="16" customHeight="1" x14ac:dyDescent="0.2">
      <c r="B10" s="143" t="s">
        <v>136</v>
      </c>
      <c r="C10" s="144"/>
      <c r="D10" s="144"/>
      <c r="E10" s="145"/>
      <c r="I10"/>
    </row>
    <row r="11" spans="1:9" x14ac:dyDescent="0.2">
      <c r="B11" s="108" t="s">
        <v>138</v>
      </c>
      <c r="E11" s="109"/>
      <c r="I11"/>
    </row>
    <row r="12" spans="1:9" x14ac:dyDescent="0.2">
      <c r="B12" s="108" t="s">
        <v>137</v>
      </c>
      <c r="E12" s="109"/>
      <c r="I12"/>
    </row>
    <row r="13" spans="1:9" x14ac:dyDescent="0.2">
      <c r="B13" s="110" t="s">
        <v>140</v>
      </c>
      <c r="C13" s="111"/>
      <c r="D13" s="111"/>
      <c r="E13" s="112"/>
      <c r="I13"/>
    </row>
    <row r="14" spans="1:9" x14ac:dyDescent="0.2">
      <c r="B14"/>
      <c r="I14"/>
    </row>
    <row r="15" spans="1:9" x14ac:dyDescent="0.2">
      <c r="I15"/>
    </row>
    <row r="16" spans="1:9" x14ac:dyDescent="0.2">
      <c r="A16" s="22"/>
      <c r="B16" s="134" t="s">
        <v>142</v>
      </c>
      <c r="C16" s="134"/>
      <c r="D16" s="134"/>
      <c r="E16" s="134"/>
      <c r="F16" s="135"/>
      <c r="I16"/>
    </row>
    <row r="18" spans="1:6" x14ac:dyDescent="0.2">
      <c r="B18" t="s">
        <v>160</v>
      </c>
    </row>
    <row r="19" spans="1:6" x14ac:dyDescent="0.2">
      <c r="B19" t="s">
        <v>161</v>
      </c>
    </row>
    <row r="20" spans="1:6" x14ac:dyDescent="0.2">
      <c r="B20" s="77" t="s">
        <v>143</v>
      </c>
    </row>
    <row r="21" spans="1:6" x14ac:dyDescent="0.2">
      <c r="B21"/>
    </row>
    <row r="22" spans="1:6" x14ac:dyDescent="0.2">
      <c r="B22"/>
    </row>
    <row r="23" spans="1:6" x14ac:dyDescent="0.2">
      <c r="A23" s="22"/>
      <c r="B23" s="134" t="s">
        <v>144</v>
      </c>
      <c r="C23" s="134"/>
      <c r="D23" s="134"/>
      <c r="E23" s="134"/>
      <c r="F23" s="135"/>
    </row>
    <row r="24" spans="1:6" x14ac:dyDescent="0.2">
      <c r="B24"/>
    </row>
    <row r="25" spans="1:6" x14ac:dyDescent="0.2">
      <c r="B25" t="s">
        <v>145</v>
      </c>
    </row>
    <row r="26" spans="1:6" x14ac:dyDescent="0.2">
      <c r="B26" s="77" t="s">
        <v>146</v>
      </c>
    </row>
    <row r="27" spans="1:6" x14ac:dyDescent="0.2">
      <c r="B27"/>
    </row>
    <row r="28" spans="1:6" x14ac:dyDescent="0.2">
      <c r="B28"/>
    </row>
    <row r="29" spans="1:6" ht="15" customHeight="1" x14ac:dyDescent="0.2">
      <c r="A29" s="22"/>
      <c r="B29" s="134" t="s">
        <v>147</v>
      </c>
      <c r="C29" s="134"/>
      <c r="D29" s="134"/>
      <c r="E29" s="134"/>
      <c r="F29" s="135"/>
    </row>
    <row r="30" spans="1:6" ht="15" customHeight="1" x14ac:dyDescent="0.2">
      <c r="B30"/>
    </row>
    <row r="31" spans="1:6" x14ac:dyDescent="0.2">
      <c r="B31" t="s">
        <v>148</v>
      </c>
    </row>
    <row r="32" spans="1:6" x14ac:dyDescent="0.2">
      <c r="B32"/>
    </row>
    <row r="33" spans="1:6" x14ac:dyDescent="0.2">
      <c r="B33"/>
    </row>
    <row r="34" spans="1:6" x14ac:dyDescent="0.2">
      <c r="A34" s="22"/>
      <c r="B34" s="134" t="s">
        <v>149</v>
      </c>
      <c r="C34" s="134"/>
      <c r="D34" s="134"/>
      <c r="E34" s="134"/>
      <c r="F34" s="135"/>
    </row>
    <row r="35" spans="1:6" ht="15" customHeight="1" x14ac:dyDescent="0.2">
      <c r="B35" s="136" t="s">
        <v>150</v>
      </c>
      <c r="C35" s="136"/>
      <c r="D35" s="136"/>
      <c r="E35" s="136"/>
    </row>
    <row r="36" spans="1:6" ht="15" customHeight="1" x14ac:dyDescent="0.2">
      <c r="B36" s="132"/>
      <c r="C36" s="132"/>
      <c r="D36" s="132"/>
      <c r="E36" s="132"/>
    </row>
    <row r="37" spans="1:6" ht="15" customHeight="1" x14ac:dyDescent="0.2">
      <c r="B37" s="114"/>
      <c r="C37" s="114"/>
      <c r="D37" s="114"/>
      <c r="E37" s="114"/>
    </row>
    <row r="38" spans="1:6" x14ac:dyDescent="0.2">
      <c r="B38" t="s">
        <v>151</v>
      </c>
    </row>
    <row r="39" spans="1:6" x14ac:dyDescent="0.2">
      <c r="B39" t="s">
        <v>152</v>
      </c>
    </row>
    <row r="40" spans="1:6" x14ac:dyDescent="0.2">
      <c r="B40" t="s">
        <v>153</v>
      </c>
    </row>
    <row r="41" spans="1:6" x14ac:dyDescent="0.2">
      <c r="B41"/>
    </row>
    <row r="42" spans="1:6" x14ac:dyDescent="0.2">
      <c r="B42"/>
    </row>
    <row r="43" spans="1:6" x14ac:dyDescent="0.2">
      <c r="A43" s="22"/>
      <c r="B43" s="134" t="s">
        <v>154</v>
      </c>
      <c r="C43" s="134"/>
      <c r="D43" s="134"/>
      <c r="E43" s="134"/>
      <c r="F43" s="135"/>
    </row>
    <row r="45" spans="1:6" x14ac:dyDescent="0.2">
      <c r="B45" t="s">
        <v>155</v>
      </c>
    </row>
    <row r="46" spans="1:6" x14ac:dyDescent="0.2">
      <c r="B46" s="77" t="s">
        <v>128</v>
      </c>
    </row>
    <row r="47" spans="1:6" x14ac:dyDescent="0.2">
      <c r="B47" s="77" t="s">
        <v>129</v>
      </c>
    </row>
    <row r="48" spans="1:6" x14ac:dyDescent="0.2">
      <c r="B48" s="77" t="s">
        <v>130</v>
      </c>
    </row>
    <row r="51" spans="1:6" x14ac:dyDescent="0.2">
      <c r="A51" s="22"/>
      <c r="B51" s="134" t="s">
        <v>162</v>
      </c>
      <c r="C51" s="134"/>
      <c r="D51" s="134"/>
      <c r="E51" s="134"/>
      <c r="F51" s="135"/>
    </row>
    <row r="52" spans="1:6" x14ac:dyDescent="0.2">
      <c r="B52"/>
    </row>
    <row r="53" spans="1:6" x14ac:dyDescent="0.2">
      <c r="B53" t="s">
        <v>156</v>
      </c>
    </row>
    <row r="54" spans="1:6" x14ac:dyDescent="0.2">
      <c r="B54" s="77" t="s">
        <v>157</v>
      </c>
    </row>
    <row r="55" spans="1:6" x14ac:dyDescent="0.2">
      <c r="B55" s="77" t="s">
        <v>158</v>
      </c>
    </row>
    <row r="56" spans="1:6" x14ac:dyDescent="0.2">
      <c r="B56" s="77" t="s">
        <v>159</v>
      </c>
    </row>
  </sheetData>
  <mergeCells count="11">
    <mergeCell ref="B43:F43"/>
    <mergeCell ref="B51:F51"/>
    <mergeCell ref="B23:F23"/>
    <mergeCell ref="B29:F29"/>
    <mergeCell ref="B34:F34"/>
    <mergeCell ref="B35:E36"/>
    <mergeCell ref="A1:F1"/>
    <mergeCell ref="B3:F3"/>
    <mergeCell ref="B5:E5"/>
    <mergeCell ref="B16:F16"/>
    <mergeCell ref="B10:E10"/>
  </mergeCells>
  <pageMargins left="0.25" right="0.25" top="0.75" bottom="0.75" header="0.3" footer="0.3"/>
  <pageSetup paperSize="9" scale="78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Objectifs</vt:lpstr>
      <vt:lpstr>Décomposer un identifiant</vt:lpstr>
      <vt:lpstr>Salaire brut-net (valeur cible)</vt:lpstr>
      <vt:lpstr>Calculer une prime</vt:lpstr>
      <vt:lpstr>Calculer ancienneté et échéance</vt:lpstr>
      <vt:lpstr>Calculer les HS</vt:lpstr>
      <vt:lpstr>Congés payés et TR</vt:lpstr>
      <vt:lpstr>Repérer anomalies (MFC)</vt:lpstr>
      <vt:lpstr>Power Query Paie-DSN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Nicolas PARENT</cp:lastModifiedBy>
  <cp:lastPrinted>2026-09-09T14:21:08Z</cp:lastPrinted>
  <dcterms:created xsi:type="dcterms:W3CDTF">2026-08-25T14:18:36Z</dcterms:created>
  <dcterms:modified xsi:type="dcterms:W3CDTF">2026-09-09T14:21:24Z</dcterms:modified>
</cp:coreProperties>
</file>